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rizonastateu-my.sharepoint.com/personal/jpoole1_asurite_asu_edu/Documents/Jessica Working Files on OneDrive/Misc/"/>
    </mc:Choice>
  </mc:AlternateContent>
  <xr:revisionPtr revIDLastSave="8" documentId="8_{8DF80FD1-20F7-4A58-B231-E94D29523B9A}" xr6:coauthVersionLast="47" xr6:coauthVersionMax="47" xr10:uidLastSave="{7DD074BC-CE7A-4AF3-A6EA-EC2094A5D7F2}"/>
  <bookViews>
    <workbookView xWindow="28680" yWindow="-120" windowWidth="29040" windowHeight="15720" xr2:uid="{973DC88A-6559-48C0-A1D1-F977B0AF0CA5}"/>
  </bookViews>
  <sheets>
    <sheet name="Calculator" sheetId="3" r:id="rId1"/>
    <sheet name="Calculations Y1" sheetId="13" state="hidden" r:id="rId2"/>
    <sheet name="Calculations Y2" sheetId="14" state="hidden" r:id="rId3"/>
    <sheet name="Calculations Y3" sheetId="9" state="hidden" r:id="rId4"/>
    <sheet name="Calculations Y4" sheetId="10" state="hidden" r:id="rId5"/>
    <sheet name="Calculations Y5" sheetId="11" state="hidden" r:id="rId6"/>
    <sheet name="Calculations Y6" sheetId="12" state="hidden" r:id="rId7"/>
    <sheet name="Calculations Y7" sheetId="4" state="hidden" r:id="rId8"/>
    <sheet name="Calculations Y8" sheetId="5" state="hidden" r:id="rId9"/>
    <sheet name="Calculations Y9" sheetId="6" state="hidden" r:id="rId10"/>
    <sheet name="Calculations Y10" sheetId="7" state="hidden" r:id="rId11"/>
    <sheet name="REF_SeniorAveragePay" sheetId="2" state="hidden" r:id="rId12"/>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13" l="1"/>
  <c r="I11" i="13"/>
  <c r="K11" i="13"/>
  <c r="L11" i="13"/>
  <c r="N11" i="13"/>
  <c r="F11" i="7"/>
  <c r="I11" i="7"/>
  <c r="K11" i="7"/>
  <c r="L11" i="7"/>
  <c r="N11" i="7"/>
  <c r="F11" i="6"/>
  <c r="I11" i="6"/>
  <c r="K11" i="6"/>
  <c r="L11" i="6"/>
  <c r="N11" i="6"/>
  <c r="F11" i="5"/>
  <c r="I11" i="5"/>
  <c r="K11" i="5"/>
  <c r="L11" i="5"/>
  <c r="N11" i="5"/>
  <c r="F11" i="4"/>
  <c r="I11" i="4"/>
  <c r="K11" i="4"/>
  <c r="L11" i="4"/>
  <c r="N11" i="4"/>
  <c r="F11" i="12"/>
  <c r="I11" i="12"/>
  <c r="K11" i="12"/>
  <c r="L11" i="12"/>
  <c r="N11" i="12"/>
  <c r="F11" i="11"/>
  <c r="I11" i="11"/>
  <c r="K11" i="11"/>
  <c r="L11" i="11"/>
  <c r="N11" i="11"/>
  <c r="F11" i="10"/>
  <c r="I11" i="10"/>
  <c r="K11" i="10"/>
  <c r="L11" i="10"/>
  <c r="N11" i="10"/>
  <c r="F11" i="9"/>
  <c r="I11" i="9"/>
  <c r="K11" i="9"/>
  <c r="L11" i="9"/>
  <c r="N11" i="9"/>
  <c r="F11" i="14"/>
  <c r="I11" i="14"/>
  <c r="K11" i="14"/>
  <c r="L11" i="14"/>
  <c r="N11" i="14"/>
  <c r="C16" i="13"/>
  <c r="E16" i="13"/>
  <c r="F16" i="13"/>
  <c r="C29" i="13"/>
  <c r="D29" i="13"/>
  <c r="E29" i="13"/>
  <c r="F29" i="13"/>
  <c r="G29" i="13"/>
  <c r="H29" i="13"/>
  <c r="I29" i="13"/>
  <c r="J29" i="13"/>
  <c r="K29" i="13"/>
  <c r="L29" i="13"/>
  <c r="M29" i="13"/>
  <c r="N29" i="13"/>
  <c r="O29" i="13"/>
  <c r="C16" i="7"/>
  <c r="E16" i="7"/>
  <c r="F16" i="7"/>
  <c r="C29" i="7"/>
  <c r="D29" i="7"/>
  <c r="E29" i="7"/>
  <c r="F29" i="7"/>
  <c r="G29" i="7"/>
  <c r="H29" i="7"/>
  <c r="I29" i="7"/>
  <c r="J29" i="7"/>
  <c r="K29" i="7"/>
  <c r="L29" i="7"/>
  <c r="M29" i="7"/>
  <c r="N29" i="7"/>
  <c r="O29" i="7"/>
  <c r="C16" i="6"/>
  <c r="E16" i="6"/>
  <c r="F16" i="6"/>
  <c r="C29" i="6"/>
  <c r="D29" i="6"/>
  <c r="E29" i="6"/>
  <c r="F29" i="6"/>
  <c r="G29" i="6"/>
  <c r="H29" i="6"/>
  <c r="I29" i="6"/>
  <c r="J29" i="6"/>
  <c r="K29" i="6"/>
  <c r="L29" i="6"/>
  <c r="M29" i="6"/>
  <c r="N29" i="6"/>
  <c r="O29" i="6"/>
  <c r="C16" i="5"/>
  <c r="E16" i="5"/>
  <c r="F16" i="5"/>
  <c r="C29" i="5"/>
  <c r="D29" i="5"/>
  <c r="E29" i="5"/>
  <c r="F29" i="5"/>
  <c r="G29" i="5"/>
  <c r="H29" i="5"/>
  <c r="I29" i="5"/>
  <c r="J29" i="5"/>
  <c r="K29" i="5"/>
  <c r="L29" i="5"/>
  <c r="M29" i="5"/>
  <c r="N29" i="5"/>
  <c r="O29" i="5"/>
  <c r="C16" i="4"/>
  <c r="E16" i="4"/>
  <c r="F16" i="4"/>
  <c r="C29" i="4"/>
  <c r="D29" i="4"/>
  <c r="E29" i="4"/>
  <c r="F29" i="4"/>
  <c r="G29" i="4"/>
  <c r="H29" i="4"/>
  <c r="I29" i="4"/>
  <c r="J29" i="4"/>
  <c r="K29" i="4"/>
  <c r="L29" i="4"/>
  <c r="M29" i="4"/>
  <c r="N29" i="4"/>
  <c r="O29" i="4"/>
  <c r="C16" i="12"/>
  <c r="E16" i="12"/>
  <c r="F16" i="12"/>
  <c r="C29" i="12"/>
  <c r="D29" i="12"/>
  <c r="E29" i="12"/>
  <c r="F29" i="12"/>
  <c r="G29" i="12"/>
  <c r="H29" i="12"/>
  <c r="I29" i="12"/>
  <c r="J29" i="12"/>
  <c r="K29" i="12"/>
  <c r="L29" i="12"/>
  <c r="M29" i="12"/>
  <c r="N29" i="12"/>
  <c r="O29" i="12"/>
  <c r="C16" i="11"/>
  <c r="E16" i="11"/>
  <c r="F16" i="11"/>
  <c r="C29" i="11"/>
  <c r="D29" i="11"/>
  <c r="E29" i="11"/>
  <c r="F29" i="11"/>
  <c r="G29" i="11"/>
  <c r="H29" i="11"/>
  <c r="I29" i="11"/>
  <c r="J29" i="11"/>
  <c r="K29" i="11"/>
  <c r="L29" i="11"/>
  <c r="M29" i="11"/>
  <c r="N29" i="11"/>
  <c r="O29" i="11"/>
  <c r="C16" i="10"/>
  <c r="E16" i="10"/>
  <c r="F16" i="10"/>
  <c r="C29" i="10"/>
  <c r="D29" i="10"/>
  <c r="E29" i="10"/>
  <c r="F29" i="10"/>
  <c r="G29" i="10"/>
  <c r="H29" i="10"/>
  <c r="I29" i="10"/>
  <c r="J29" i="10"/>
  <c r="K29" i="10"/>
  <c r="L29" i="10"/>
  <c r="M29" i="10"/>
  <c r="N29" i="10"/>
  <c r="O29" i="10"/>
  <c r="C16" i="9"/>
  <c r="E16" i="9"/>
  <c r="F16" i="9"/>
  <c r="C29" i="9"/>
  <c r="D29" i="9"/>
  <c r="E29" i="9"/>
  <c r="F29" i="9"/>
  <c r="G29" i="9"/>
  <c r="H29" i="9"/>
  <c r="I29" i="9"/>
  <c r="J29" i="9"/>
  <c r="K29" i="9"/>
  <c r="L29" i="9"/>
  <c r="M29" i="9"/>
  <c r="N29" i="9"/>
  <c r="O29" i="9"/>
  <c r="C16" i="14"/>
  <c r="E16" i="14"/>
  <c r="F16" i="14"/>
  <c r="C29" i="14"/>
  <c r="D29" i="14"/>
  <c r="E29" i="14"/>
  <c r="F29" i="14"/>
  <c r="G29" i="14"/>
  <c r="H29" i="14"/>
  <c r="I29" i="14"/>
  <c r="J29" i="14"/>
  <c r="K29" i="14"/>
  <c r="L29" i="14"/>
  <c r="M29" i="14"/>
  <c r="N29" i="14"/>
  <c r="O29" i="14"/>
  <c r="P29" i="14"/>
  <c r="Q29" i="14"/>
  <c r="R29" i="14"/>
  <c r="S29" i="14"/>
  <c r="T29" i="14"/>
  <c r="U29" i="14"/>
  <c r="V29" i="14"/>
  <c r="W29" i="14"/>
  <c r="X29" i="14"/>
  <c r="Y29" i="14"/>
  <c r="Z29" i="14"/>
  <c r="AA29" i="14"/>
  <c r="C17" i="14"/>
  <c r="E17" i="14"/>
  <c r="F17" i="14"/>
  <c r="C30" i="14"/>
  <c r="D30" i="14"/>
  <c r="E30" i="14"/>
  <c r="F30" i="14"/>
  <c r="G30" i="14"/>
  <c r="H30" i="14"/>
  <c r="I30" i="14"/>
  <c r="J30" i="14"/>
  <c r="K30" i="14"/>
  <c r="L30" i="14"/>
  <c r="M30" i="14"/>
  <c r="N30" i="14"/>
  <c r="O30" i="14"/>
  <c r="P30" i="14"/>
  <c r="Q30" i="14"/>
  <c r="R30" i="14"/>
  <c r="S30" i="14"/>
  <c r="T30" i="14"/>
  <c r="U30" i="14"/>
  <c r="V30" i="14"/>
  <c r="W30" i="14"/>
  <c r="X30" i="14"/>
  <c r="Y30" i="14"/>
  <c r="Z30" i="14"/>
  <c r="AA30" i="14"/>
  <c r="C18" i="14"/>
  <c r="E18" i="14"/>
  <c r="F18" i="14"/>
  <c r="C31" i="14"/>
  <c r="D31" i="14"/>
  <c r="E31" i="14"/>
  <c r="F31" i="14"/>
  <c r="G31" i="14"/>
  <c r="H31" i="14"/>
  <c r="I31" i="14"/>
  <c r="J31" i="14"/>
  <c r="K31" i="14"/>
  <c r="L31" i="14"/>
  <c r="M31" i="14"/>
  <c r="N31" i="14"/>
  <c r="O31" i="14"/>
  <c r="P31" i="14"/>
  <c r="Q31" i="14"/>
  <c r="R31" i="14"/>
  <c r="S31" i="14"/>
  <c r="T31" i="14"/>
  <c r="U31" i="14"/>
  <c r="V31" i="14"/>
  <c r="W31" i="14"/>
  <c r="X31" i="14"/>
  <c r="Y31" i="14"/>
  <c r="Z31" i="14"/>
  <c r="AA31" i="14"/>
  <c r="C19" i="14"/>
  <c r="E19" i="14"/>
  <c r="F19" i="14"/>
  <c r="C32" i="14"/>
  <c r="D32" i="14"/>
  <c r="E32" i="14"/>
  <c r="F32" i="14"/>
  <c r="G32" i="14"/>
  <c r="H32" i="14"/>
  <c r="I32" i="14"/>
  <c r="J32" i="14"/>
  <c r="K32" i="14"/>
  <c r="L32" i="14"/>
  <c r="M32" i="14"/>
  <c r="N32" i="14"/>
  <c r="O32" i="14"/>
  <c r="P32" i="14"/>
  <c r="Q32" i="14"/>
  <c r="R32" i="14"/>
  <c r="S32" i="14"/>
  <c r="T32" i="14"/>
  <c r="U32" i="14"/>
  <c r="V32" i="14"/>
  <c r="W32" i="14"/>
  <c r="X32" i="14"/>
  <c r="Y32" i="14"/>
  <c r="Z32" i="14"/>
  <c r="AA32" i="14"/>
  <c r="P29" i="9"/>
  <c r="Q29" i="9"/>
  <c r="R29" i="9"/>
  <c r="S29" i="9"/>
  <c r="T29" i="9"/>
  <c r="U29" i="9"/>
  <c r="V29" i="9"/>
  <c r="W29" i="9"/>
  <c r="X29" i="9"/>
  <c r="Y29" i="9"/>
  <c r="Z29" i="9"/>
  <c r="AA29" i="9"/>
  <c r="C17" i="9"/>
  <c r="E17" i="9"/>
  <c r="F17" i="9"/>
  <c r="C30" i="9"/>
  <c r="D30" i="9"/>
  <c r="E30" i="9"/>
  <c r="F30" i="9"/>
  <c r="G30" i="9"/>
  <c r="H30" i="9"/>
  <c r="I30" i="9"/>
  <c r="J30" i="9"/>
  <c r="K30" i="9"/>
  <c r="L30" i="9"/>
  <c r="M30" i="9"/>
  <c r="N30" i="9"/>
  <c r="O30" i="9"/>
  <c r="P30" i="9"/>
  <c r="Q30" i="9"/>
  <c r="R30" i="9"/>
  <c r="S30" i="9"/>
  <c r="T30" i="9"/>
  <c r="U30" i="9"/>
  <c r="V30" i="9"/>
  <c r="W30" i="9"/>
  <c r="X30" i="9"/>
  <c r="Y30" i="9"/>
  <c r="Z30" i="9"/>
  <c r="AA30" i="9"/>
  <c r="C18" i="9"/>
  <c r="E18" i="9"/>
  <c r="F18" i="9"/>
  <c r="C31" i="9"/>
  <c r="D31" i="9"/>
  <c r="E31" i="9"/>
  <c r="F31" i="9"/>
  <c r="G31" i="9"/>
  <c r="H31" i="9"/>
  <c r="I31" i="9"/>
  <c r="J31" i="9"/>
  <c r="K31" i="9"/>
  <c r="L31" i="9"/>
  <c r="M31" i="9"/>
  <c r="N31" i="9"/>
  <c r="O31" i="9"/>
  <c r="P31" i="9"/>
  <c r="Q31" i="9"/>
  <c r="R31" i="9"/>
  <c r="S31" i="9"/>
  <c r="T31" i="9"/>
  <c r="U31" i="9"/>
  <c r="V31" i="9"/>
  <c r="W31" i="9"/>
  <c r="X31" i="9"/>
  <c r="Y31" i="9"/>
  <c r="Z31" i="9"/>
  <c r="AA31" i="9"/>
  <c r="C19" i="9"/>
  <c r="E19" i="9"/>
  <c r="F19" i="9"/>
  <c r="C32" i="9"/>
  <c r="D32" i="9"/>
  <c r="E32" i="9"/>
  <c r="F32" i="9"/>
  <c r="G32" i="9"/>
  <c r="H32" i="9"/>
  <c r="I32" i="9"/>
  <c r="J32" i="9"/>
  <c r="K32" i="9"/>
  <c r="L32" i="9"/>
  <c r="M32" i="9"/>
  <c r="N32" i="9"/>
  <c r="O32" i="9"/>
  <c r="P32" i="9"/>
  <c r="Q32" i="9"/>
  <c r="R32" i="9"/>
  <c r="S32" i="9"/>
  <c r="T32" i="9"/>
  <c r="U32" i="9"/>
  <c r="V32" i="9"/>
  <c r="W32" i="9"/>
  <c r="X32" i="9"/>
  <c r="Y32" i="9"/>
  <c r="Z32" i="9"/>
  <c r="AA32" i="9"/>
  <c r="P29" i="10"/>
  <c r="Q29" i="10"/>
  <c r="R29" i="10"/>
  <c r="S29" i="10"/>
  <c r="T29" i="10"/>
  <c r="U29" i="10"/>
  <c r="V29" i="10"/>
  <c r="W29" i="10"/>
  <c r="X29" i="10"/>
  <c r="Y29" i="10"/>
  <c r="Z29" i="10"/>
  <c r="AA29" i="10"/>
  <c r="C17" i="10"/>
  <c r="E17" i="10"/>
  <c r="F17" i="10"/>
  <c r="C30" i="10"/>
  <c r="D30" i="10"/>
  <c r="E30" i="10"/>
  <c r="F30" i="10"/>
  <c r="G30" i="10"/>
  <c r="H30" i="10"/>
  <c r="I30" i="10"/>
  <c r="J30" i="10"/>
  <c r="K30" i="10"/>
  <c r="L30" i="10"/>
  <c r="M30" i="10"/>
  <c r="N30" i="10"/>
  <c r="O30" i="10"/>
  <c r="P30" i="10"/>
  <c r="Q30" i="10"/>
  <c r="R30" i="10"/>
  <c r="S30" i="10"/>
  <c r="T30" i="10"/>
  <c r="U30" i="10"/>
  <c r="V30" i="10"/>
  <c r="W30" i="10"/>
  <c r="X30" i="10"/>
  <c r="Y30" i="10"/>
  <c r="Z30" i="10"/>
  <c r="AA30" i="10"/>
  <c r="C18" i="10"/>
  <c r="E18" i="10"/>
  <c r="F18" i="10"/>
  <c r="C31" i="10"/>
  <c r="D31" i="10"/>
  <c r="E31" i="10"/>
  <c r="F31" i="10"/>
  <c r="G31" i="10"/>
  <c r="H31" i="10"/>
  <c r="I31" i="10"/>
  <c r="J31" i="10"/>
  <c r="K31" i="10"/>
  <c r="L31" i="10"/>
  <c r="M31" i="10"/>
  <c r="N31" i="10"/>
  <c r="O31" i="10"/>
  <c r="P31" i="10"/>
  <c r="Q31" i="10"/>
  <c r="R31" i="10"/>
  <c r="S31" i="10"/>
  <c r="T31" i="10"/>
  <c r="U31" i="10"/>
  <c r="V31" i="10"/>
  <c r="W31" i="10"/>
  <c r="X31" i="10"/>
  <c r="Y31" i="10"/>
  <c r="Z31" i="10"/>
  <c r="AA31" i="10"/>
  <c r="C19" i="10"/>
  <c r="E19" i="10"/>
  <c r="F19" i="10"/>
  <c r="C32" i="10"/>
  <c r="D32" i="10"/>
  <c r="E32" i="10"/>
  <c r="F32" i="10"/>
  <c r="G32" i="10"/>
  <c r="H32" i="10"/>
  <c r="I32" i="10"/>
  <c r="J32" i="10"/>
  <c r="K32" i="10"/>
  <c r="L32" i="10"/>
  <c r="M32" i="10"/>
  <c r="N32" i="10"/>
  <c r="O32" i="10"/>
  <c r="P32" i="10"/>
  <c r="Q32" i="10"/>
  <c r="R32" i="10"/>
  <c r="S32" i="10"/>
  <c r="T32" i="10"/>
  <c r="U32" i="10"/>
  <c r="V32" i="10"/>
  <c r="W32" i="10"/>
  <c r="X32" i="10"/>
  <c r="Y32" i="10"/>
  <c r="Z32" i="10"/>
  <c r="AA32" i="10"/>
  <c r="P29" i="11"/>
  <c r="Q29" i="11"/>
  <c r="R29" i="11"/>
  <c r="S29" i="11"/>
  <c r="T29" i="11"/>
  <c r="U29" i="11"/>
  <c r="V29" i="11"/>
  <c r="W29" i="11"/>
  <c r="X29" i="11"/>
  <c r="Y29" i="11"/>
  <c r="Z29" i="11"/>
  <c r="AA29" i="11"/>
  <c r="C17" i="11"/>
  <c r="E17" i="11"/>
  <c r="F17" i="11"/>
  <c r="C30" i="11"/>
  <c r="D30" i="11"/>
  <c r="E30" i="11"/>
  <c r="F30" i="11"/>
  <c r="G30" i="11"/>
  <c r="H30" i="11"/>
  <c r="I30" i="11"/>
  <c r="J30" i="11"/>
  <c r="K30" i="11"/>
  <c r="L30" i="11"/>
  <c r="M30" i="11"/>
  <c r="N30" i="11"/>
  <c r="O30" i="11"/>
  <c r="P30" i="11"/>
  <c r="Q30" i="11"/>
  <c r="R30" i="11"/>
  <c r="S30" i="11"/>
  <c r="T30" i="11"/>
  <c r="U30" i="11"/>
  <c r="V30" i="11"/>
  <c r="W30" i="11"/>
  <c r="X30" i="11"/>
  <c r="Y30" i="11"/>
  <c r="Z30" i="11"/>
  <c r="AA30" i="11"/>
  <c r="C18" i="11"/>
  <c r="E18" i="11"/>
  <c r="F18" i="11"/>
  <c r="C31" i="11"/>
  <c r="D31" i="11"/>
  <c r="E31" i="11"/>
  <c r="F31" i="11"/>
  <c r="G31" i="11"/>
  <c r="H31" i="11"/>
  <c r="I31" i="11"/>
  <c r="J31" i="11"/>
  <c r="K31" i="11"/>
  <c r="L31" i="11"/>
  <c r="M31" i="11"/>
  <c r="N31" i="11"/>
  <c r="O31" i="11"/>
  <c r="P31" i="11"/>
  <c r="Q31" i="11"/>
  <c r="R31" i="11"/>
  <c r="S31" i="11"/>
  <c r="T31" i="11"/>
  <c r="U31" i="11"/>
  <c r="V31" i="11"/>
  <c r="W31" i="11"/>
  <c r="X31" i="11"/>
  <c r="Y31" i="11"/>
  <c r="Z31" i="11"/>
  <c r="AA31" i="11"/>
  <c r="C19" i="11"/>
  <c r="E19" i="11"/>
  <c r="F19" i="11"/>
  <c r="C32" i="11"/>
  <c r="D32" i="11"/>
  <c r="E32" i="11"/>
  <c r="F32" i="11"/>
  <c r="G32" i="11"/>
  <c r="H32" i="11"/>
  <c r="I32" i="11"/>
  <c r="J32" i="11"/>
  <c r="K32" i="11"/>
  <c r="L32" i="11"/>
  <c r="M32" i="11"/>
  <c r="N32" i="11"/>
  <c r="O32" i="11"/>
  <c r="P32" i="11"/>
  <c r="Q32" i="11"/>
  <c r="R32" i="11"/>
  <c r="S32" i="11"/>
  <c r="T32" i="11"/>
  <c r="U32" i="11"/>
  <c r="V32" i="11"/>
  <c r="W32" i="11"/>
  <c r="X32" i="11"/>
  <c r="Y32" i="11"/>
  <c r="Z32" i="11"/>
  <c r="AA32" i="11"/>
  <c r="P29" i="12"/>
  <c r="Q29" i="12"/>
  <c r="R29" i="12"/>
  <c r="S29" i="12"/>
  <c r="T29" i="12"/>
  <c r="U29" i="12"/>
  <c r="V29" i="12"/>
  <c r="W29" i="12"/>
  <c r="X29" i="12"/>
  <c r="Y29" i="12"/>
  <c r="Z29" i="12"/>
  <c r="AA29" i="12"/>
  <c r="C17" i="12"/>
  <c r="E17" i="12"/>
  <c r="F17" i="12"/>
  <c r="C30" i="12"/>
  <c r="D30" i="12"/>
  <c r="E30" i="12"/>
  <c r="F30" i="12"/>
  <c r="G30" i="12"/>
  <c r="H30" i="12"/>
  <c r="I30" i="12"/>
  <c r="J30" i="12"/>
  <c r="K30" i="12"/>
  <c r="L30" i="12"/>
  <c r="M30" i="12"/>
  <c r="N30" i="12"/>
  <c r="O30" i="12"/>
  <c r="P30" i="12"/>
  <c r="Q30" i="12"/>
  <c r="R30" i="12"/>
  <c r="S30" i="12"/>
  <c r="T30" i="12"/>
  <c r="U30" i="12"/>
  <c r="V30" i="12"/>
  <c r="W30" i="12"/>
  <c r="X30" i="12"/>
  <c r="Y30" i="12"/>
  <c r="Z30" i="12"/>
  <c r="AA30" i="12"/>
  <c r="C18" i="12"/>
  <c r="E18" i="12"/>
  <c r="F18" i="12"/>
  <c r="C31" i="12"/>
  <c r="D31" i="12"/>
  <c r="E31" i="12"/>
  <c r="F31" i="12"/>
  <c r="G31" i="12"/>
  <c r="H31" i="12"/>
  <c r="I31" i="12"/>
  <c r="J31" i="12"/>
  <c r="K31" i="12"/>
  <c r="L31" i="12"/>
  <c r="M31" i="12"/>
  <c r="N31" i="12"/>
  <c r="O31" i="12"/>
  <c r="P31" i="12"/>
  <c r="Q31" i="12"/>
  <c r="R31" i="12"/>
  <c r="S31" i="12"/>
  <c r="T31" i="12"/>
  <c r="U31" i="12"/>
  <c r="V31" i="12"/>
  <c r="W31" i="12"/>
  <c r="X31" i="12"/>
  <c r="Y31" i="12"/>
  <c r="Z31" i="12"/>
  <c r="AA31" i="12"/>
  <c r="C19" i="12"/>
  <c r="E19" i="12"/>
  <c r="F19" i="12"/>
  <c r="C32" i="12"/>
  <c r="D32" i="12"/>
  <c r="E32" i="12"/>
  <c r="F32" i="12"/>
  <c r="G32" i="12"/>
  <c r="H32" i="12"/>
  <c r="I32" i="12"/>
  <c r="J32" i="12"/>
  <c r="K32" i="12"/>
  <c r="L32" i="12"/>
  <c r="M32" i="12"/>
  <c r="N32" i="12"/>
  <c r="O32" i="12"/>
  <c r="P32" i="12"/>
  <c r="Q32" i="12"/>
  <c r="R32" i="12"/>
  <c r="S32" i="12"/>
  <c r="T32" i="12"/>
  <c r="U32" i="12"/>
  <c r="V32" i="12"/>
  <c r="W32" i="12"/>
  <c r="X32" i="12"/>
  <c r="Y32" i="12"/>
  <c r="Z32" i="12"/>
  <c r="AA32" i="12"/>
  <c r="P29" i="4"/>
  <c r="Q29" i="4"/>
  <c r="R29" i="4"/>
  <c r="S29" i="4"/>
  <c r="T29" i="4"/>
  <c r="U29" i="4"/>
  <c r="V29" i="4"/>
  <c r="W29" i="4"/>
  <c r="X29" i="4"/>
  <c r="Y29" i="4"/>
  <c r="Z29" i="4"/>
  <c r="AA29" i="4"/>
  <c r="C17" i="4"/>
  <c r="E17" i="4"/>
  <c r="F17" i="4"/>
  <c r="C30" i="4"/>
  <c r="D30" i="4"/>
  <c r="E30" i="4"/>
  <c r="F30" i="4"/>
  <c r="G30" i="4"/>
  <c r="H30" i="4"/>
  <c r="I30" i="4"/>
  <c r="J30" i="4"/>
  <c r="K30" i="4"/>
  <c r="L30" i="4"/>
  <c r="M30" i="4"/>
  <c r="N30" i="4"/>
  <c r="O30" i="4"/>
  <c r="P30" i="4"/>
  <c r="Q30" i="4"/>
  <c r="R30" i="4"/>
  <c r="S30" i="4"/>
  <c r="T30" i="4"/>
  <c r="U30" i="4"/>
  <c r="V30" i="4"/>
  <c r="W30" i="4"/>
  <c r="X30" i="4"/>
  <c r="Y30" i="4"/>
  <c r="Z30" i="4"/>
  <c r="AA30" i="4"/>
  <c r="C18" i="4"/>
  <c r="E18" i="4"/>
  <c r="F18" i="4"/>
  <c r="C31" i="4"/>
  <c r="D31" i="4"/>
  <c r="E31" i="4"/>
  <c r="F31" i="4"/>
  <c r="G31" i="4"/>
  <c r="H31" i="4"/>
  <c r="I31" i="4"/>
  <c r="J31" i="4"/>
  <c r="K31" i="4"/>
  <c r="L31" i="4"/>
  <c r="M31" i="4"/>
  <c r="N31" i="4"/>
  <c r="O31" i="4"/>
  <c r="P31" i="4"/>
  <c r="Q31" i="4"/>
  <c r="R31" i="4"/>
  <c r="S31" i="4"/>
  <c r="T31" i="4"/>
  <c r="U31" i="4"/>
  <c r="V31" i="4"/>
  <c r="W31" i="4"/>
  <c r="X31" i="4"/>
  <c r="Y31" i="4"/>
  <c r="Z31" i="4"/>
  <c r="AA31" i="4"/>
  <c r="C19" i="4"/>
  <c r="E19" i="4"/>
  <c r="F19" i="4"/>
  <c r="C32" i="4"/>
  <c r="D32" i="4"/>
  <c r="E32" i="4"/>
  <c r="F32" i="4"/>
  <c r="G32" i="4"/>
  <c r="H32" i="4"/>
  <c r="I32" i="4"/>
  <c r="J32" i="4"/>
  <c r="K32" i="4"/>
  <c r="L32" i="4"/>
  <c r="M32" i="4"/>
  <c r="N32" i="4"/>
  <c r="O32" i="4"/>
  <c r="P32" i="4"/>
  <c r="Q32" i="4"/>
  <c r="R32" i="4"/>
  <c r="S32" i="4"/>
  <c r="T32" i="4"/>
  <c r="U32" i="4"/>
  <c r="V32" i="4"/>
  <c r="W32" i="4"/>
  <c r="X32" i="4"/>
  <c r="Y32" i="4"/>
  <c r="Z32" i="4"/>
  <c r="AA32" i="4"/>
  <c r="P29" i="5"/>
  <c r="Q29" i="5"/>
  <c r="R29" i="5"/>
  <c r="S29" i="5"/>
  <c r="T29" i="5"/>
  <c r="U29" i="5"/>
  <c r="V29" i="5"/>
  <c r="W29" i="5"/>
  <c r="X29" i="5"/>
  <c r="Y29" i="5"/>
  <c r="Z29" i="5"/>
  <c r="AA29" i="5"/>
  <c r="C17" i="5"/>
  <c r="E17" i="5"/>
  <c r="F17" i="5"/>
  <c r="C30" i="5"/>
  <c r="D30" i="5"/>
  <c r="E30" i="5"/>
  <c r="F30" i="5"/>
  <c r="G30" i="5"/>
  <c r="H30" i="5"/>
  <c r="I30" i="5"/>
  <c r="J30" i="5"/>
  <c r="K30" i="5"/>
  <c r="L30" i="5"/>
  <c r="M30" i="5"/>
  <c r="N30" i="5"/>
  <c r="O30" i="5"/>
  <c r="P30" i="5"/>
  <c r="Q30" i="5"/>
  <c r="R30" i="5"/>
  <c r="S30" i="5"/>
  <c r="T30" i="5"/>
  <c r="U30" i="5"/>
  <c r="V30" i="5"/>
  <c r="W30" i="5"/>
  <c r="X30" i="5"/>
  <c r="Y30" i="5"/>
  <c r="Z30" i="5"/>
  <c r="AA30" i="5"/>
  <c r="C18" i="5"/>
  <c r="E18" i="5"/>
  <c r="F18" i="5"/>
  <c r="C31" i="5"/>
  <c r="D31" i="5"/>
  <c r="E31" i="5"/>
  <c r="F31" i="5"/>
  <c r="G31" i="5"/>
  <c r="H31" i="5"/>
  <c r="I31" i="5"/>
  <c r="J31" i="5"/>
  <c r="K31" i="5"/>
  <c r="L31" i="5"/>
  <c r="M31" i="5"/>
  <c r="N31" i="5"/>
  <c r="O31" i="5"/>
  <c r="P31" i="5"/>
  <c r="Q31" i="5"/>
  <c r="R31" i="5"/>
  <c r="S31" i="5"/>
  <c r="T31" i="5"/>
  <c r="U31" i="5"/>
  <c r="V31" i="5"/>
  <c r="W31" i="5"/>
  <c r="X31" i="5"/>
  <c r="Y31" i="5"/>
  <c r="Z31" i="5"/>
  <c r="AA31" i="5"/>
  <c r="C19" i="5"/>
  <c r="E19" i="5"/>
  <c r="F19" i="5"/>
  <c r="C32" i="5"/>
  <c r="D32" i="5"/>
  <c r="E32" i="5"/>
  <c r="F32" i="5"/>
  <c r="G32" i="5"/>
  <c r="H32" i="5"/>
  <c r="I32" i="5"/>
  <c r="J32" i="5"/>
  <c r="K32" i="5"/>
  <c r="L32" i="5"/>
  <c r="M32" i="5"/>
  <c r="N32" i="5"/>
  <c r="O32" i="5"/>
  <c r="P32" i="5"/>
  <c r="Q32" i="5"/>
  <c r="R32" i="5"/>
  <c r="S32" i="5"/>
  <c r="T32" i="5"/>
  <c r="U32" i="5"/>
  <c r="V32" i="5"/>
  <c r="W32" i="5"/>
  <c r="X32" i="5"/>
  <c r="Y32" i="5"/>
  <c r="Z32" i="5"/>
  <c r="AA32" i="5"/>
  <c r="P29" i="6"/>
  <c r="Q29" i="6"/>
  <c r="R29" i="6"/>
  <c r="S29" i="6"/>
  <c r="T29" i="6"/>
  <c r="U29" i="6"/>
  <c r="V29" i="6"/>
  <c r="W29" i="6"/>
  <c r="X29" i="6"/>
  <c r="Y29" i="6"/>
  <c r="Z29" i="6"/>
  <c r="AA29" i="6"/>
  <c r="C17" i="6"/>
  <c r="E17" i="6"/>
  <c r="F17" i="6"/>
  <c r="C30" i="6"/>
  <c r="D30" i="6"/>
  <c r="E30" i="6"/>
  <c r="F30" i="6"/>
  <c r="G30" i="6"/>
  <c r="H30" i="6"/>
  <c r="I30" i="6"/>
  <c r="J30" i="6"/>
  <c r="K30" i="6"/>
  <c r="L30" i="6"/>
  <c r="M30" i="6"/>
  <c r="N30" i="6"/>
  <c r="O30" i="6"/>
  <c r="P30" i="6"/>
  <c r="Q30" i="6"/>
  <c r="R30" i="6"/>
  <c r="S30" i="6"/>
  <c r="T30" i="6"/>
  <c r="U30" i="6"/>
  <c r="V30" i="6"/>
  <c r="W30" i="6"/>
  <c r="X30" i="6"/>
  <c r="Y30" i="6"/>
  <c r="Z30" i="6"/>
  <c r="AA30" i="6"/>
  <c r="C18" i="6"/>
  <c r="E18" i="6"/>
  <c r="F18" i="6"/>
  <c r="C31" i="6"/>
  <c r="D31" i="6"/>
  <c r="E31" i="6"/>
  <c r="F31" i="6"/>
  <c r="G31" i="6"/>
  <c r="H31" i="6"/>
  <c r="I31" i="6"/>
  <c r="J31" i="6"/>
  <c r="K31" i="6"/>
  <c r="L31" i="6"/>
  <c r="M31" i="6"/>
  <c r="N31" i="6"/>
  <c r="O31" i="6"/>
  <c r="P31" i="6"/>
  <c r="Q31" i="6"/>
  <c r="R31" i="6"/>
  <c r="S31" i="6"/>
  <c r="T31" i="6"/>
  <c r="U31" i="6"/>
  <c r="V31" i="6"/>
  <c r="W31" i="6"/>
  <c r="X31" i="6"/>
  <c r="Y31" i="6"/>
  <c r="Z31" i="6"/>
  <c r="AA31" i="6"/>
  <c r="C19" i="6"/>
  <c r="E19" i="6"/>
  <c r="F19" i="6"/>
  <c r="C32" i="6"/>
  <c r="D32" i="6"/>
  <c r="E32" i="6"/>
  <c r="F32" i="6"/>
  <c r="G32" i="6"/>
  <c r="H32" i="6"/>
  <c r="I32" i="6"/>
  <c r="J32" i="6"/>
  <c r="K32" i="6"/>
  <c r="L32" i="6"/>
  <c r="M32" i="6"/>
  <c r="N32" i="6"/>
  <c r="O32" i="6"/>
  <c r="P32" i="6"/>
  <c r="Q32" i="6"/>
  <c r="R32" i="6"/>
  <c r="S32" i="6"/>
  <c r="T32" i="6"/>
  <c r="U32" i="6"/>
  <c r="V32" i="6"/>
  <c r="W32" i="6"/>
  <c r="X32" i="6"/>
  <c r="Y32" i="6"/>
  <c r="Z32" i="6"/>
  <c r="AA32" i="6"/>
  <c r="P29" i="7"/>
  <c r="Q29" i="7"/>
  <c r="R29" i="7"/>
  <c r="S29" i="7"/>
  <c r="T29" i="7"/>
  <c r="U29" i="7"/>
  <c r="V29" i="7"/>
  <c r="W29" i="7"/>
  <c r="X29" i="7"/>
  <c r="Y29" i="7"/>
  <c r="Z29" i="7"/>
  <c r="AA29" i="7"/>
  <c r="C17" i="7"/>
  <c r="E17" i="7"/>
  <c r="F17" i="7"/>
  <c r="C30" i="7"/>
  <c r="D30" i="7"/>
  <c r="E30" i="7"/>
  <c r="F30" i="7"/>
  <c r="G30" i="7"/>
  <c r="H30" i="7"/>
  <c r="I30" i="7"/>
  <c r="J30" i="7"/>
  <c r="K30" i="7"/>
  <c r="L30" i="7"/>
  <c r="M30" i="7"/>
  <c r="N30" i="7"/>
  <c r="O30" i="7"/>
  <c r="P30" i="7"/>
  <c r="Q30" i="7"/>
  <c r="R30" i="7"/>
  <c r="S30" i="7"/>
  <c r="T30" i="7"/>
  <c r="U30" i="7"/>
  <c r="V30" i="7"/>
  <c r="W30" i="7"/>
  <c r="X30" i="7"/>
  <c r="Y30" i="7"/>
  <c r="Z30" i="7"/>
  <c r="AA30" i="7"/>
  <c r="C18" i="7"/>
  <c r="E18" i="7"/>
  <c r="F18" i="7"/>
  <c r="C31" i="7"/>
  <c r="D31" i="7"/>
  <c r="E31" i="7"/>
  <c r="F31" i="7"/>
  <c r="G31" i="7"/>
  <c r="H31" i="7"/>
  <c r="I31" i="7"/>
  <c r="J31" i="7"/>
  <c r="K31" i="7"/>
  <c r="L31" i="7"/>
  <c r="M31" i="7"/>
  <c r="N31" i="7"/>
  <c r="O31" i="7"/>
  <c r="P31" i="7"/>
  <c r="Q31" i="7"/>
  <c r="R31" i="7"/>
  <c r="S31" i="7"/>
  <c r="T31" i="7"/>
  <c r="U31" i="7"/>
  <c r="V31" i="7"/>
  <c r="W31" i="7"/>
  <c r="X31" i="7"/>
  <c r="Y31" i="7"/>
  <c r="Z31" i="7"/>
  <c r="AA31" i="7"/>
  <c r="C19" i="7"/>
  <c r="E19" i="7"/>
  <c r="F19" i="7"/>
  <c r="C32" i="7"/>
  <c r="D32" i="7"/>
  <c r="E32" i="7"/>
  <c r="F32" i="7"/>
  <c r="G32" i="7"/>
  <c r="H32" i="7"/>
  <c r="I32" i="7"/>
  <c r="J32" i="7"/>
  <c r="K32" i="7"/>
  <c r="L32" i="7"/>
  <c r="M32" i="7"/>
  <c r="N32" i="7"/>
  <c r="O32" i="7"/>
  <c r="P32" i="7"/>
  <c r="Q32" i="7"/>
  <c r="R32" i="7"/>
  <c r="S32" i="7"/>
  <c r="T32" i="7"/>
  <c r="U32" i="7"/>
  <c r="V32" i="7"/>
  <c r="W32" i="7"/>
  <c r="X32" i="7"/>
  <c r="Y32" i="7"/>
  <c r="Z32" i="7"/>
  <c r="AA32" i="7"/>
  <c r="P29" i="13"/>
  <c r="Q29" i="13"/>
  <c r="R29" i="13"/>
  <c r="S29" i="13"/>
  <c r="T29" i="13"/>
  <c r="U29" i="13"/>
  <c r="V29" i="13"/>
  <c r="W29" i="13"/>
  <c r="X29" i="13"/>
  <c r="Y29" i="13"/>
  <c r="Z29" i="13"/>
  <c r="AA29" i="13"/>
  <c r="C17" i="13"/>
  <c r="E17" i="13"/>
  <c r="F17" i="13"/>
  <c r="C30" i="13"/>
  <c r="D30" i="13"/>
  <c r="E30" i="13"/>
  <c r="F30" i="13"/>
  <c r="G30" i="13"/>
  <c r="H30" i="13"/>
  <c r="I30" i="13"/>
  <c r="J30" i="13"/>
  <c r="K30" i="13"/>
  <c r="L30" i="13"/>
  <c r="M30" i="13"/>
  <c r="N30" i="13"/>
  <c r="O30" i="13"/>
  <c r="P30" i="13"/>
  <c r="Q30" i="13"/>
  <c r="R30" i="13"/>
  <c r="S30" i="13"/>
  <c r="T30" i="13"/>
  <c r="U30" i="13"/>
  <c r="V30" i="13"/>
  <c r="W30" i="13"/>
  <c r="X30" i="13"/>
  <c r="Y30" i="13"/>
  <c r="Z30" i="13"/>
  <c r="AA30" i="13"/>
  <c r="C18" i="13"/>
  <c r="E18" i="13"/>
  <c r="F18" i="13"/>
  <c r="C31" i="13"/>
  <c r="D31" i="13"/>
  <c r="E31" i="13"/>
  <c r="F31" i="13"/>
  <c r="G31" i="13"/>
  <c r="H31" i="13"/>
  <c r="I31" i="13"/>
  <c r="J31" i="13"/>
  <c r="K31" i="13"/>
  <c r="L31" i="13"/>
  <c r="M31" i="13"/>
  <c r="N31" i="13"/>
  <c r="O31" i="13"/>
  <c r="P31" i="13"/>
  <c r="Q31" i="13"/>
  <c r="R31" i="13"/>
  <c r="S31" i="13"/>
  <c r="T31" i="13"/>
  <c r="U31" i="13"/>
  <c r="V31" i="13"/>
  <c r="W31" i="13"/>
  <c r="X31" i="13"/>
  <c r="Y31" i="13"/>
  <c r="Z31" i="13"/>
  <c r="AA31" i="13"/>
  <c r="C19" i="13"/>
  <c r="E19" i="13"/>
  <c r="F19" i="13"/>
  <c r="C32" i="13"/>
  <c r="D32" i="13"/>
  <c r="E32" i="13"/>
  <c r="F32" i="13"/>
  <c r="G32" i="13"/>
  <c r="H32" i="13"/>
  <c r="I32" i="13"/>
  <c r="J32" i="13"/>
  <c r="K32" i="13"/>
  <c r="L32" i="13"/>
  <c r="M32" i="13"/>
  <c r="N32" i="13"/>
  <c r="O32" i="13"/>
  <c r="P32" i="13"/>
  <c r="Q32" i="13"/>
  <c r="R32" i="13"/>
  <c r="S32" i="13"/>
  <c r="T32" i="13"/>
  <c r="U32" i="13"/>
  <c r="V32" i="13"/>
  <c r="W32" i="13"/>
  <c r="X32" i="13"/>
  <c r="Y32" i="13"/>
  <c r="Z32" i="13"/>
  <c r="AA32" i="13"/>
  <c r="D39" i="14"/>
  <c r="E39" i="14"/>
  <c r="G39" i="14"/>
  <c r="H39" i="14"/>
  <c r="C39" i="14"/>
  <c r="C44" i="14"/>
  <c r="E44" i="14"/>
  <c r="G44" i="14"/>
  <c r="H44" i="14"/>
  <c r="I44" i="14"/>
  <c r="C45" i="14"/>
  <c r="E45" i="14"/>
  <c r="G45" i="14"/>
  <c r="H45" i="14"/>
  <c r="I45" i="14"/>
  <c r="C46" i="14"/>
  <c r="E46" i="14"/>
  <c r="G46" i="14"/>
  <c r="H46" i="14"/>
  <c r="I46" i="14"/>
  <c r="C47" i="14"/>
  <c r="E47" i="14"/>
  <c r="G47" i="14"/>
  <c r="H47" i="14"/>
  <c r="I47" i="14"/>
  <c r="C48" i="14"/>
  <c r="G48" i="14"/>
  <c r="H48" i="14"/>
  <c r="I48" i="14"/>
  <c r="I49" i="14"/>
  <c r="I39" i="14"/>
  <c r="J44" i="14"/>
  <c r="J45" i="14"/>
  <c r="J46" i="14"/>
  <c r="J47" i="14"/>
  <c r="J48" i="14"/>
  <c r="J49" i="14"/>
  <c r="J39" i="14"/>
  <c r="K39" i="14"/>
  <c r="L39" i="14"/>
  <c r="M39" i="14"/>
  <c r="N39" i="14"/>
  <c r="O39" i="14"/>
  <c r="P39" i="14"/>
  <c r="Q39" i="14"/>
  <c r="R39" i="14"/>
  <c r="S39" i="14"/>
  <c r="T39" i="14"/>
  <c r="U39" i="14"/>
  <c r="V39" i="14"/>
  <c r="W39" i="14"/>
  <c r="X39" i="14"/>
  <c r="Y39" i="14"/>
  <c r="Z39" i="14"/>
  <c r="AA39" i="14"/>
  <c r="F39" i="14"/>
  <c r="D39" i="9"/>
  <c r="E39" i="9"/>
  <c r="G39" i="9"/>
  <c r="H39" i="9"/>
  <c r="I39" i="9"/>
  <c r="C39" i="9"/>
  <c r="C44" i="9"/>
  <c r="E44" i="9"/>
  <c r="G44" i="9"/>
  <c r="H44" i="9"/>
  <c r="I44" i="9"/>
  <c r="J44" i="9"/>
  <c r="C45" i="9"/>
  <c r="E45" i="9"/>
  <c r="G45" i="9"/>
  <c r="H45" i="9"/>
  <c r="I45" i="9"/>
  <c r="J45" i="9"/>
  <c r="C46" i="9"/>
  <c r="E46" i="9"/>
  <c r="G46" i="9"/>
  <c r="H46" i="9"/>
  <c r="I46" i="9"/>
  <c r="J46" i="9"/>
  <c r="C47" i="9"/>
  <c r="E47" i="9"/>
  <c r="G47" i="9"/>
  <c r="H47" i="9"/>
  <c r="I47" i="9"/>
  <c r="J47" i="9"/>
  <c r="C48" i="9"/>
  <c r="G48" i="9"/>
  <c r="H48" i="9"/>
  <c r="I48" i="9"/>
  <c r="J48" i="9"/>
  <c r="J49" i="9"/>
  <c r="J39" i="9"/>
  <c r="K44" i="9"/>
  <c r="K45" i="9"/>
  <c r="K46" i="9"/>
  <c r="K47" i="9"/>
  <c r="K48" i="9"/>
  <c r="K49" i="9"/>
  <c r="K39" i="9"/>
  <c r="L39" i="9"/>
  <c r="M39" i="9"/>
  <c r="N39" i="9"/>
  <c r="O39" i="9"/>
  <c r="P39" i="9"/>
  <c r="Q39" i="9"/>
  <c r="R39" i="9"/>
  <c r="S39" i="9"/>
  <c r="T39" i="9"/>
  <c r="U39" i="9"/>
  <c r="V39" i="9"/>
  <c r="W39" i="9"/>
  <c r="X39" i="9"/>
  <c r="Y39" i="9"/>
  <c r="Z39" i="9"/>
  <c r="AA39" i="9"/>
  <c r="F39" i="9"/>
  <c r="D39" i="10"/>
  <c r="E39" i="10"/>
  <c r="G39" i="10"/>
  <c r="H39" i="10"/>
  <c r="I39" i="10"/>
  <c r="J39" i="10"/>
  <c r="C39" i="10"/>
  <c r="C44" i="10"/>
  <c r="E44" i="10"/>
  <c r="G44" i="10"/>
  <c r="H44" i="10"/>
  <c r="I44" i="10"/>
  <c r="J44" i="10"/>
  <c r="K44" i="10"/>
  <c r="C45" i="10"/>
  <c r="E45" i="10"/>
  <c r="G45" i="10"/>
  <c r="H45" i="10"/>
  <c r="I45" i="10"/>
  <c r="J45" i="10"/>
  <c r="K45" i="10"/>
  <c r="C46" i="10"/>
  <c r="E46" i="10"/>
  <c r="G46" i="10"/>
  <c r="H46" i="10"/>
  <c r="I46" i="10"/>
  <c r="J46" i="10"/>
  <c r="K46" i="10"/>
  <c r="C47" i="10"/>
  <c r="E47" i="10"/>
  <c r="G47" i="10"/>
  <c r="H47" i="10"/>
  <c r="I47" i="10"/>
  <c r="J47" i="10"/>
  <c r="K47" i="10"/>
  <c r="C48" i="10"/>
  <c r="G48" i="10"/>
  <c r="H48" i="10"/>
  <c r="I48" i="10"/>
  <c r="J48" i="10"/>
  <c r="K48" i="10"/>
  <c r="K49" i="10"/>
  <c r="K39" i="10"/>
  <c r="L44" i="10"/>
  <c r="L45" i="10"/>
  <c r="L46" i="10"/>
  <c r="L47" i="10"/>
  <c r="L48" i="10"/>
  <c r="L49" i="10"/>
  <c r="L39" i="10"/>
  <c r="M39" i="10"/>
  <c r="N39" i="10"/>
  <c r="O39" i="10"/>
  <c r="P39" i="10"/>
  <c r="Q39" i="10"/>
  <c r="R39" i="10"/>
  <c r="S39" i="10"/>
  <c r="T39" i="10"/>
  <c r="U39" i="10"/>
  <c r="V39" i="10"/>
  <c r="W39" i="10"/>
  <c r="X39" i="10"/>
  <c r="Y39" i="10"/>
  <c r="Z39" i="10"/>
  <c r="AA39" i="10"/>
  <c r="F39" i="10"/>
  <c r="D39" i="11"/>
  <c r="E39" i="11"/>
  <c r="G39" i="11"/>
  <c r="H39" i="11"/>
  <c r="I39" i="11"/>
  <c r="J39" i="11"/>
  <c r="K39" i="11"/>
  <c r="C39" i="11"/>
  <c r="C44" i="11"/>
  <c r="E44" i="11"/>
  <c r="G44" i="11"/>
  <c r="H44" i="11"/>
  <c r="I44" i="11"/>
  <c r="J44" i="11"/>
  <c r="K44" i="11"/>
  <c r="L44" i="11"/>
  <c r="C45" i="11"/>
  <c r="E45" i="11"/>
  <c r="G45" i="11"/>
  <c r="H45" i="11"/>
  <c r="I45" i="11"/>
  <c r="J45" i="11"/>
  <c r="K45" i="11"/>
  <c r="L45" i="11"/>
  <c r="C46" i="11"/>
  <c r="E46" i="11"/>
  <c r="G46" i="11"/>
  <c r="H46" i="11"/>
  <c r="I46" i="11"/>
  <c r="J46" i="11"/>
  <c r="K46" i="11"/>
  <c r="L46" i="11"/>
  <c r="C47" i="11"/>
  <c r="E47" i="11"/>
  <c r="G47" i="11"/>
  <c r="H47" i="11"/>
  <c r="I47" i="11"/>
  <c r="J47" i="11"/>
  <c r="K47" i="11"/>
  <c r="L47" i="11"/>
  <c r="C48" i="11"/>
  <c r="G48" i="11"/>
  <c r="H48" i="11"/>
  <c r="I48" i="11"/>
  <c r="J48" i="11"/>
  <c r="K48" i="11"/>
  <c r="L48" i="11"/>
  <c r="L49" i="11"/>
  <c r="L39" i="11"/>
  <c r="M44" i="11"/>
  <c r="M45" i="11"/>
  <c r="M46" i="11"/>
  <c r="M47" i="11"/>
  <c r="M48" i="11"/>
  <c r="M49" i="11"/>
  <c r="M39" i="11"/>
  <c r="N39" i="11"/>
  <c r="O39" i="11"/>
  <c r="P39" i="11"/>
  <c r="Q39" i="11"/>
  <c r="R39" i="11"/>
  <c r="S39" i="11"/>
  <c r="T39" i="11"/>
  <c r="U39" i="11"/>
  <c r="V39" i="11"/>
  <c r="W39" i="11"/>
  <c r="X39" i="11"/>
  <c r="Y39" i="11"/>
  <c r="Z39" i="11"/>
  <c r="AA39" i="11"/>
  <c r="F39" i="11"/>
  <c r="D39" i="12"/>
  <c r="E39" i="12"/>
  <c r="G39" i="12"/>
  <c r="H39" i="12"/>
  <c r="I39" i="12"/>
  <c r="J39" i="12"/>
  <c r="K39" i="12"/>
  <c r="L39" i="12"/>
  <c r="C39" i="12"/>
  <c r="C44" i="12"/>
  <c r="E44" i="12"/>
  <c r="G44" i="12"/>
  <c r="H44" i="12"/>
  <c r="I44" i="12"/>
  <c r="J44" i="12"/>
  <c r="K44" i="12"/>
  <c r="L44" i="12"/>
  <c r="M44" i="12"/>
  <c r="C45" i="12"/>
  <c r="E45" i="12"/>
  <c r="G45" i="12"/>
  <c r="H45" i="12"/>
  <c r="I45" i="12"/>
  <c r="J45" i="12"/>
  <c r="K45" i="12"/>
  <c r="L45" i="12"/>
  <c r="M45" i="12"/>
  <c r="C46" i="12"/>
  <c r="E46" i="12"/>
  <c r="G46" i="12"/>
  <c r="H46" i="12"/>
  <c r="I46" i="12"/>
  <c r="J46" i="12"/>
  <c r="K46" i="12"/>
  <c r="L46" i="12"/>
  <c r="M46" i="12"/>
  <c r="C47" i="12"/>
  <c r="E47" i="12"/>
  <c r="G47" i="12"/>
  <c r="H47" i="12"/>
  <c r="I47" i="12"/>
  <c r="J47" i="12"/>
  <c r="K47" i="12"/>
  <c r="L47" i="12"/>
  <c r="M47" i="12"/>
  <c r="C48" i="12"/>
  <c r="G48" i="12"/>
  <c r="H48" i="12"/>
  <c r="I48" i="12"/>
  <c r="J48" i="12"/>
  <c r="K48" i="12"/>
  <c r="L48" i="12"/>
  <c r="M48" i="12"/>
  <c r="M49" i="12"/>
  <c r="M39" i="12"/>
  <c r="N44" i="12"/>
  <c r="N45" i="12"/>
  <c r="N46" i="12"/>
  <c r="N47" i="12"/>
  <c r="N48" i="12"/>
  <c r="N49" i="12"/>
  <c r="N39" i="12"/>
  <c r="O39" i="12"/>
  <c r="P39" i="12"/>
  <c r="Q39" i="12"/>
  <c r="R39" i="12"/>
  <c r="S39" i="12"/>
  <c r="T39" i="12"/>
  <c r="U39" i="12"/>
  <c r="V39" i="12"/>
  <c r="W39" i="12"/>
  <c r="X39" i="12"/>
  <c r="Y39" i="12"/>
  <c r="Z39" i="12"/>
  <c r="AA39" i="12"/>
  <c r="F39" i="12"/>
  <c r="D39" i="4"/>
  <c r="E39" i="4"/>
  <c r="G39" i="4"/>
  <c r="H39" i="4"/>
  <c r="I39" i="4"/>
  <c r="J39" i="4"/>
  <c r="K39" i="4"/>
  <c r="L39" i="4"/>
  <c r="M39" i="4"/>
  <c r="C39" i="4"/>
  <c r="C44" i="4"/>
  <c r="E44" i="4"/>
  <c r="G44" i="4"/>
  <c r="H44" i="4"/>
  <c r="I44" i="4"/>
  <c r="J44" i="4"/>
  <c r="K44" i="4"/>
  <c r="L44" i="4"/>
  <c r="M44" i="4"/>
  <c r="N44" i="4"/>
  <c r="C45" i="4"/>
  <c r="E45" i="4"/>
  <c r="G45" i="4"/>
  <c r="H45" i="4"/>
  <c r="I45" i="4"/>
  <c r="J45" i="4"/>
  <c r="K45" i="4"/>
  <c r="L45" i="4"/>
  <c r="M45" i="4"/>
  <c r="N45" i="4"/>
  <c r="C46" i="4"/>
  <c r="E46" i="4"/>
  <c r="G46" i="4"/>
  <c r="H46" i="4"/>
  <c r="I46" i="4"/>
  <c r="J46" i="4"/>
  <c r="K46" i="4"/>
  <c r="L46" i="4"/>
  <c r="M46" i="4"/>
  <c r="N46" i="4"/>
  <c r="C47" i="4"/>
  <c r="E47" i="4"/>
  <c r="G47" i="4"/>
  <c r="H47" i="4"/>
  <c r="I47" i="4"/>
  <c r="J47" i="4"/>
  <c r="K47" i="4"/>
  <c r="L47" i="4"/>
  <c r="M47" i="4"/>
  <c r="N47" i="4"/>
  <c r="C48" i="4"/>
  <c r="G48" i="4"/>
  <c r="H48" i="4"/>
  <c r="I48" i="4"/>
  <c r="J48" i="4"/>
  <c r="K48" i="4"/>
  <c r="L48" i="4"/>
  <c r="M48" i="4"/>
  <c r="N48" i="4"/>
  <c r="N49" i="4"/>
  <c r="N39" i="4"/>
  <c r="O44" i="4"/>
  <c r="O45" i="4"/>
  <c r="O46" i="4"/>
  <c r="O47" i="4"/>
  <c r="O48" i="4"/>
  <c r="O49" i="4"/>
  <c r="O39" i="4"/>
  <c r="P39" i="4"/>
  <c r="Q39" i="4"/>
  <c r="R39" i="4"/>
  <c r="S39" i="4"/>
  <c r="T39" i="4"/>
  <c r="U39" i="4"/>
  <c r="V39" i="4"/>
  <c r="W39" i="4"/>
  <c r="X39" i="4"/>
  <c r="Y39" i="4"/>
  <c r="Z39" i="4"/>
  <c r="AA39" i="4"/>
  <c r="F39" i="4"/>
  <c r="D39" i="5"/>
  <c r="E39" i="5"/>
  <c r="G39" i="5"/>
  <c r="H39" i="5"/>
  <c r="I39" i="5"/>
  <c r="J39" i="5"/>
  <c r="K39" i="5"/>
  <c r="L39" i="5"/>
  <c r="M39" i="5"/>
  <c r="N39" i="5"/>
  <c r="C39" i="5"/>
  <c r="C44" i="5"/>
  <c r="E44" i="5"/>
  <c r="G44" i="5"/>
  <c r="H44" i="5"/>
  <c r="I44" i="5"/>
  <c r="J44" i="5"/>
  <c r="K44" i="5"/>
  <c r="L44" i="5"/>
  <c r="M44" i="5"/>
  <c r="N44" i="5"/>
  <c r="O44" i="5"/>
  <c r="C45" i="5"/>
  <c r="E45" i="5"/>
  <c r="G45" i="5"/>
  <c r="H45" i="5"/>
  <c r="I45" i="5"/>
  <c r="J45" i="5"/>
  <c r="K45" i="5"/>
  <c r="L45" i="5"/>
  <c r="M45" i="5"/>
  <c r="N45" i="5"/>
  <c r="O45" i="5"/>
  <c r="C46" i="5"/>
  <c r="E46" i="5"/>
  <c r="G46" i="5"/>
  <c r="H46" i="5"/>
  <c r="I46" i="5"/>
  <c r="J46" i="5"/>
  <c r="K46" i="5"/>
  <c r="L46" i="5"/>
  <c r="M46" i="5"/>
  <c r="N46" i="5"/>
  <c r="O46" i="5"/>
  <c r="C47" i="5"/>
  <c r="E47" i="5"/>
  <c r="G47" i="5"/>
  <c r="H47" i="5"/>
  <c r="I47" i="5"/>
  <c r="J47" i="5"/>
  <c r="K47" i="5"/>
  <c r="L47" i="5"/>
  <c r="M47" i="5"/>
  <c r="N47" i="5"/>
  <c r="O47" i="5"/>
  <c r="C48" i="5"/>
  <c r="G48" i="5"/>
  <c r="H48" i="5"/>
  <c r="I48" i="5"/>
  <c r="J48" i="5"/>
  <c r="K48" i="5"/>
  <c r="L48" i="5"/>
  <c r="M48" i="5"/>
  <c r="N48" i="5"/>
  <c r="O48" i="5"/>
  <c r="O49" i="5"/>
  <c r="O39" i="5"/>
  <c r="P44" i="5"/>
  <c r="P45" i="5"/>
  <c r="P46" i="5"/>
  <c r="P47" i="5"/>
  <c r="P48" i="5"/>
  <c r="P49" i="5"/>
  <c r="P39" i="5"/>
  <c r="Q39" i="5"/>
  <c r="R39" i="5"/>
  <c r="S39" i="5"/>
  <c r="T39" i="5"/>
  <c r="U39" i="5"/>
  <c r="V39" i="5"/>
  <c r="W39" i="5"/>
  <c r="X39" i="5"/>
  <c r="Y39" i="5"/>
  <c r="Z39" i="5"/>
  <c r="AA39" i="5"/>
  <c r="F39" i="5"/>
  <c r="D39" i="6"/>
  <c r="E39" i="6"/>
  <c r="G39" i="6"/>
  <c r="H39" i="6"/>
  <c r="I39" i="6"/>
  <c r="J39" i="6"/>
  <c r="K39" i="6"/>
  <c r="L39" i="6"/>
  <c r="M39" i="6"/>
  <c r="N39" i="6"/>
  <c r="O39" i="6"/>
  <c r="C39" i="6"/>
  <c r="C44" i="6"/>
  <c r="E44" i="6"/>
  <c r="G44" i="6"/>
  <c r="H44" i="6"/>
  <c r="I44" i="6"/>
  <c r="J44" i="6"/>
  <c r="K44" i="6"/>
  <c r="L44" i="6"/>
  <c r="M44" i="6"/>
  <c r="N44" i="6"/>
  <c r="O44" i="6"/>
  <c r="P44" i="6"/>
  <c r="C45" i="6"/>
  <c r="E45" i="6"/>
  <c r="G45" i="6"/>
  <c r="H45" i="6"/>
  <c r="I45" i="6"/>
  <c r="J45" i="6"/>
  <c r="K45" i="6"/>
  <c r="L45" i="6"/>
  <c r="M45" i="6"/>
  <c r="N45" i="6"/>
  <c r="O45" i="6"/>
  <c r="P45" i="6"/>
  <c r="C46" i="6"/>
  <c r="E46" i="6"/>
  <c r="G46" i="6"/>
  <c r="H46" i="6"/>
  <c r="I46" i="6"/>
  <c r="J46" i="6"/>
  <c r="K46" i="6"/>
  <c r="L46" i="6"/>
  <c r="M46" i="6"/>
  <c r="N46" i="6"/>
  <c r="O46" i="6"/>
  <c r="P46" i="6"/>
  <c r="C47" i="6"/>
  <c r="E47" i="6"/>
  <c r="G47" i="6"/>
  <c r="H47" i="6"/>
  <c r="I47" i="6"/>
  <c r="J47" i="6"/>
  <c r="K47" i="6"/>
  <c r="L47" i="6"/>
  <c r="M47" i="6"/>
  <c r="N47" i="6"/>
  <c r="O47" i="6"/>
  <c r="P47" i="6"/>
  <c r="C48" i="6"/>
  <c r="G48" i="6"/>
  <c r="H48" i="6"/>
  <c r="I48" i="6"/>
  <c r="J48" i="6"/>
  <c r="K48" i="6"/>
  <c r="L48" i="6"/>
  <c r="M48" i="6"/>
  <c r="N48" i="6"/>
  <c r="O48" i="6"/>
  <c r="P48" i="6"/>
  <c r="P49" i="6"/>
  <c r="P39" i="6"/>
  <c r="Q44" i="6"/>
  <c r="Q45" i="6"/>
  <c r="Q46" i="6"/>
  <c r="Q47" i="6"/>
  <c r="Q48" i="6"/>
  <c r="Q49" i="6"/>
  <c r="Q39" i="6"/>
  <c r="R39" i="6"/>
  <c r="S39" i="6"/>
  <c r="T39" i="6"/>
  <c r="U39" i="6"/>
  <c r="V39" i="6"/>
  <c r="W39" i="6"/>
  <c r="X39" i="6"/>
  <c r="Y39" i="6"/>
  <c r="Z39" i="6"/>
  <c r="AA39" i="6"/>
  <c r="F39" i="6"/>
  <c r="D39" i="7"/>
  <c r="E39" i="7"/>
  <c r="G39" i="7"/>
  <c r="H39" i="7"/>
  <c r="I39" i="7"/>
  <c r="J39" i="7"/>
  <c r="K39" i="7"/>
  <c r="L39" i="7"/>
  <c r="M39" i="7"/>
  <c r="N39" i="7"/>
  <c r="O39" i="7"/>
  <c r="P39" i="7"/>
  <c r="C39" i="7"/>
  <c r="C44" i="7"/>
  <c r="E44" i="7"/>
  <c r="G44" i="7"/>
  <c r="H44" i="7"/>
  <c r="I44" i="7"/>
  <c r="J44" i="7"/>
  <c r="K44" i="7"/>
  <c r="L44" i="7"/>
  <c r="M44" i="7"/>
  <c r="N44" i="7"/>
  <c r="O44" i="7"/>
  <c r="P44" i="7"/>
  <c r="Q44" i="7"/>
  <c r="C45" i="7"/>
  <c r="E45" i="7"/>
  <c r="G45" i="7"/>
  <c r="H45" i="7"/>
  <c r="I45" i="7"/>
  <c r="J45" i="7"/>
  <c r="K45" i="7"/>
  <c r="L45" i="7"/>
  <c r="M45" i="7"/>
  <c r="N45" i="7"/>
  <c r="O45" i="7"/>
  <c r="P45" i="7"/>
  <c r="Q45" i="7"/>
  <c r="C46" i="7"/>
  <c r="E46" i="7"/>
  <c r="G46" i="7"/>
  <c r="H46" i="7"/>
  <c r="I46" i="7"/>
  <c r="J46" i="7"/>
  <c r="K46" i="7"/>
  <c r="L46" i="7"/>
  <c r="M46" i="7"/>
  <c r="N46" i="7"/>
  <c r="O46" i="7"/>
  <c r="P46" i="7"/>
  <c r="Q46" i="7"/>
  <c r="C47" i="7"/>
  <c r="E47" i="7"/>
  <c r="G47" i="7"/>
  <c r="H47" i="7"/>
  <c r="I47" i="7"/>
  <c r="J47" i="7"/>
  <c r="K47" i="7"/>
  <c r="L47" i="7"/>
  <c r="M47" i="7"/>
  <c r="N47" i="7"/>
  <c r="O47" i="7"/>
  <c r="P47" i="7"/>
  <c r="Q47" i="7"/>
  <c r="C48" i="7"/>
  <c r="G48" i="7"/>
  <c r="H48" i="7"/>
  <c r="I48" i="7"/>
  <c r="J48" i="7"/>
  <c r="K48" i="7"/>
  <c r="L48" i="7"/>
  <c r="M48" i="7"/>
  <c r="N48" i="7"/>
  <c r="O48" i="7"/>
  <c r="P48" i="7"/>
  <c r="Q48" i="7"/>
  <c r="Q49" i="7"/>
  <c r="Q39" i="7"/>
  <c r="R44" i="7"/>
  <c r="R45" i="7"/>
  <c r="R46" i="7"/>
  <c r="R47" i="7"/>
  <c r="R48" i="7"/>
  <c r="R49" i="7"/>
  <c r="R39" i="7"/>
  <c r="S39" i="7"/>
  <c r="T39" i="7"/>
  <c r="U39" i="7"/>
  <c r="S44" i="7"/>
  <c r="T44" i="7"/>
  <c r="U44" i="7"/>
  <c r="V44" i="7"/>
  <c r="S45" i="7"/>
  <c r="T45" i="7"/>
  <c r="U45" i="7"/>
  <c r="V45" i="7"/>
  <c r="S46" i="7"/>
  <c r="T46" i="7"/>
  <c r="U46" i="7"/>
  <c r="V46" i="7"/>
  <c r="S47" i="7"/>
  <c r="T47" i="7"/>
  <c r="U47" i="7"/>
  <c r="V47" i="7"/>
  <c r="S48" i="7"/>
  <c r="T48" i="7"/>
  <c r="U48" i="7"/>
  <c r="V48" i="7"/>
  <c r="V49" i="7"/>
  <c r="V39" i="7"/>
  <c r="W44" i="7"/>
  <c r="W45" i="7"/>
  <c r="W46" i="7"/>
  <c r="W47" i="7"/>
  <c r="W48" i="7"/>
  <c r="W49" i="7"/>
  <c r="W39" i="7"/>
  <c r="X39" i="7"/>
  <c r="Y39" i="7"/>
  <c r="Z39" i="7"/>
  <c r="AA39" i="7"/>
  <c r="F39" i="7"/>
  <c r="D39" i="13"/>
  <c r="E39" i="13"/>
  <c r="G39" i="13"/>
  <c r="C39" i="13"/>
  <c r="C44" i="13"/>
  <c r="E44" i="13"/>
  <c r="G44" i="13"/>
  <c r="H44" i="13"/>
  <c r="C45" i="13"/>
  <c r="E45" i="13"/>
  <c r="G45" i="13"/>
  <c r="H45" i="13"/>
  <c r="C46" i="13"/>
  <c r="E46" i="13"/>
  <c r="G46" i="13"/>
  <c r="H46" i="13"/>
  <c r="C47" i="13"/>
  <c r="E47" i="13"/>
  <c r="G47" i="13"/>
  <c r="H47" i="13"/>
  <c r="C48" i="13"/>
  <c r="G48" i="13"/>
  <c r="H48" i="13"/>
  <c r="H49" i="13"/>
  <c r="H39" i="13"/>
  <c r="I44" i="13"/>
  <c r="I45" i="13"/>
  <c r="I46" i="13"/>
  <c r="I47" i="13"/>
  <c r="I48" i="13"/>
  <c r="I49" i="13"/>
  <c r="I39" i="13"/>
  <c r="J39" i="13"/>
  <c r="K39" i="13"/>
  <c r="L39" i="13"/>
  <c r="M39" i="13"/>
  <c r="N39" i="13"/>
  <c r="O39" i="13"/>
  <c r="P39" i="13"/>
  <c r="Q39" i="13"/>
  <c r="R39" i="13"/>
  <c r="S39" i="13"/>
  <c r="T39" i="13"/>
  <c r="U39" i="13"/>
  <c r="V39" i="13"/>
  <c r="W39" i="13"/>
  <c r="X39" i="13"/>
  <c r="Y39" i="13"/>
  <c r="Z39" i="13"/>
  <c r="AA39" i="13"/>
  <c r="F39" i="13"/>
  <c r="K44" i="14"/>
  <c r="L44" i="14"/>
  <c r="M44" i="14"/>
  <c r="N44" i="14"/>
  <c r="O44" i="14"/>
  <c r="P44" i="14"/>
  <c r="Q44" i="14"/>
  <c r="R44" i="14"/>
  <c r="S44" i="14"/>
  <c r="T44" i="14"/>
  <c r="U44" i="14"/>
  <c r="V44" i="14"/>
  <c r="W44" i="14"/>
  <c r="X44" i="14"/>
  <c r="Y44" i="14"/>
  <c r="Z44" i="14"/>
  <c r="AA44" i="14"/>
  <c r="K45" i="14"/>
  <c r="L45" i="14"/>
  <c r="M45" i="14"/>
  <c r="N45" i="14"/>
  <c r="O45" i="14"/>
  <c r="P45" i="14"/>
  <c r="Q45" i="14"/>
  <c r="R45" i="14"/>
  <c r="S45" i="14"/>
  <c r="T45" i="14"/>
  <c r="U45" i="14"/>
  <c r="V45" i="14"/>
  <c r="W45" i="14"/>
  <c r="X45" i="14"/>
  <c r="Y45" i="14"/>
  <c r="Z45" i="14"/>
  <c r="AA45" i="14"/>
  <c r="K46" i="14"/>
  <c r="L46" i="14"/>
  <c r="M46" i="14"/>
  <c r="N46" i="14"/>
  <c r="O46" i="14"/>
  <c r="P46" i="14"/>
  <c r="Q46" i="14"/>
  <c r="R46" i="14"/>
  <c r="S46" i="14"/>
  <c r="T46" i="14"/>
  <c r="U46" i="14"/>
  <c r="V46" i="14"/>
  <c r="W46" i="14"/>
  <c r="X46" i="14"/>
  <c r="Y46" i="14"/>
  <c r="Z46" i="14"/>
  <c r="AA46" i="14"/>
  <c r="K47" i="14"/>
  <c r="L47" i="14"/>
  <c r="M47" i="14"/>
  <c r="N47" i="14"/>
  <c r="O47" i="14"/>
  <c r="P47" i="14"/>
  <c r="Q47" i="14"/>
  <c r="R47" i="14"/>
  <c r="S47" i="14"/>
  <c r="T47" i="14"/>
  <c r="U47" i="14"/>
  <c r="V47" i="14"/>
  <c r="W47" i="14"/>
  <c r="X47" i="14"/>
  <c r="Y47" i="14"/>
  <c r="Z47" i="14"/>
  <c r="AA47" i="14"/>
  <c r="K48" i="14"/>
  <c r="L48" i="14"/>
  <c r="M48" i="14"/>
  <c r="N48" i="14"/>
  <c r="O48" i="14"/>
  <c r="P48" i="14"/>
  <c r="Q48" i="14"/>
  <c r="R48" i="14"/>
  <c r="S48" i="14"/>
  <c r="T48" i="14"/>
  <c r="U48" i="14"/>
  <c r="V48" i="14"/>
  <c r="W48" i="14"/>
  <c r="X48" i="14"/>
  <c r="Y48" i="14"/>
  <c r="Z48" i="14"/>
  <c r="AA48" i="14"/>
  <c r="S49" i="14"/>
  <c r="T49" i="14"/>
  <c r="U49" i="14"/>
  <c r="V49" i="14"/>
  <c r="W49" i="14"/>
  <c r="X49" i="14"/>
  <c r="Y49" i="14"/>
  <c r="Z49" i="14"/>
  <c r="AA49" i="14"/>
  <c r="L44" i="9"/>
  <c r="M44" i="9"/>
  <c r="N44" i="9"/>
  <c r="O44" i="9"/>
  <c r="P44" i="9"/>
  <c r="Q44" i="9"/>
  <c r="R44" i="9"/>
  <c r="S44" i="9"/>
  <c r="T44" i="9"/>
  <c r="U44" i="9"/>
  <c r="V44" i="9"/>
  <c r="W44" i="9"/>
  <c r="X44" i="9"/>
  <c r="Y44" i="9"/>
  <c r="Z44" i="9"/>
  <c r="AA44" i="9"/>
  <c r="L45" i="9"/>
  <c r="M45" i="9"/>
  <c r="N45" i="9"/>
  <c r="O45" i="9"/>
  <c r="P45" i="9"/>
  <c r="Q45" i="9"/>
  <c r="R45" i="9"/>
  <c r="S45" i="9"/>
  <c r="T45" i="9"/>
  <c r="U45" i="9"/>
  <c r="V45" i="9"/>
  <c r="W45" i="9"/>
  <c r="X45" i="9"/>
  <c r="Y45" i="9"/>
  <c r="Z45" i="9"/>
  <c r="AA45" i="9"/>
  <c r="L46" i="9"/>
  <c r="M46" i="9"/>
  <c r="N46" i="9"/>
  <c r="O46" i="9"/>
  <c r="P46" i="9"/>
  <c r="Q46" i="9"/>
  <c r="R46" i="9"/>
  <c r="S46" i="9"/>
  <c r="T46" i="9"/>
  <c r="U46" i="9"/>
  <c r="V46" i="9"/>
  <c r="W46" i="9"/>
  <c r="X46" i="9"/>
  <c r="Y46" i="9"/>
  <c r="Z46" i="9"/>
  <c r="AA46" i="9"/>
  <c r="L47" i="9"/>
  <c r="M47" i="9"/>
  <c r="N47" i="9"/>
  <c r="O47" i="9"/>
  <c r="P47" i="9"/>
  <c r="Q47" i="9"/>
  <c r="R47" i="9"/>
  <c r="S47" i="9"/>
  <c r="T47" i="9"/>
  <c r="U47" i="9"/>
  <c r="V47" i="9"/>
  <c r="W47" i="9"/>
  <c r="X47" i="9"/>
  <c r="Y47" i="9"/>
  <c r="Z47" i="9"/>
  <c r="AA47" i="9"/>
  <c r="L48" i="9"/>
  <c r="M48" i="9"/>
  <c r="N48" i="9"/>
  <c r="O48" i="9"/>
  <c r="P48" i="9"/>
  <c r="Q48" i="9"/>
  <c r="R48" i="9"/>
  <c r="S48" i="9"/>
  <c r="T48" i="9"/>
  <c r="U48" i="9"/>
  <c r="V48" i="9"/>
  <c r="W48" i="9"/>
  <c r="X48" i="9"/>
  <c r="Y48" i="9"/>
  <c r="Z48" i="9"/>
  <c r="AA48" i="9"/>
  <c r="S49" i="9"/>
  <c r="T49" i="9"/>
  <c r="U49" i="9"/>
  <c r="V49" i="9"/>
  <c r="W49" i="9"/>
  <c r="X49" i="9"/>
  <c r="Y49" i="9"/>
  <c r="Z49" i="9"/>
  <c r="AA49" i="9"/>
  <c r="M44" i="10"/>
  <c r="N44" i="10"/>
  <c r="O44" i="10"/>
  <c r="P44" i="10"/>
  <c r="Q44" i="10"/>
  <c r="R44" i="10"/>
  <c r="S44" i="10"/>
  <c r="T44" i="10"/>
  <c r="U44" i="10"/>
  <c r="V44" i="10"/>
  <c r="W44" i="10"/>
  <c r="X44" i="10"/>
  <c r="Y44" i="10"/>
  <c r="Z44" i="10"/>
  <c r="AA44" i="10"/>
  <c r="M45" i="10"/>
  <c r="N45" i="10"/>
  <c r="O45" i="10"/>
  <c r="P45" i="10"/>
  <c r="Q45" i="10"/>
  <c r="R45" i="10"/>
  <c r="S45" i="10"/>
  <c r="T45" i="10"/>
  <c r="U45" i="10"/>
  <c r="V45" i="10"/>
  <c r="W45" i="10"/>
  <c r="X45" i="10"/>
  <c r="Y45" i="10"/>
  <c r="Z45" i="10"/>
  <c r="AA45" i="10"/>
  <c r="M46" i="10"/>
  <c r="N46" i="10"/>
  <c r="O46" i="10"/>
  <c r="P46" i="10"/>
  <c r="Q46" i="10"/>
  <c r="R46" i="10"/>
  <c r="S46" i="10"/>
  <c r="T46" i="10"/>
  <c r="U46" i="10"/>
  <c r="V46" i="10"/>
  <c r="W46" i="10"/>
  <c r="X46" i="10"/>
  <c r="Y46" i="10"/>
  <c r="Z46" i="10"/>
  <c r="AA46" i="10"/>
  <c r="M47" i="10"/>
  <c r="N47" i="10"/>
  <c r="O47" i="10"/>
  <c r="P47" i="10"/>
  <c r="Q47" i="10"/>
  <c r="R47" i="10"/>
  <c r="S47" i="10"/>
  <c r="T47" i="10"/>
  <c r="U47" i="10"/>
  <c r="V47" i="10"/>
  <c r="W47" i="10"/>
  <c r="X47" i="10"/>
  <c r="Y47" i="10"/>
  <c r="Z47" i="10"/>
  <c r="AA47" i="10"/>
  <c r="M48" i="10"/>
  <c r="N48" i="10"/>
  <c r="O48" i="10"/>
  <c r="P48" i="10"/>
  <c r="Q48" i="10"/>
  <c r="R48" i="10"/>
  <c r="S48" i="10"/>
  <c r="T48" i="10"/>
  <c r="U48" i="10"/>
  <c r="V48" i="10"/>
  <c r="W48" i="10"/>
  <c r="X48" i="10"/>
  <c r="Y48" i="10"/>
  <c r="Z48" i="10"/>
  <c r="AA48" i="10"/>
  <c r="S49" i="10"/>
  <c r="T49" i="10"/>
  <c r="U49" i="10"/>
  <c r="V49" i="10"/>
  <c r="W49" i="10"/>
  <c r="X49" i="10"/>
  <c r="Y49" i="10"/>
  <c r="Z49" i="10"/>
  <c r="AA49" i="10"/>
  <c r="N44" i="11"/>
  <c r="O44" i="11"/>
  <c r="P44" i="11"/>
  <c r="Q44" i="11"/>
  <c r="R44" i="11"/>
  <c r="S44" i="11"/>
  <c r="T44" i="11"/>
  <c r="U44" i="11"/>
  <c r="V44" i="11"/>
  <c r="W44" i="11"/>
  <c r="X44" i="11"/>
  <c r="Y44" i="11"/>
  <c r="Z44" i="11"/>
  <c r="AA44" i="11"/>
  <c r="N45" i="11"/>
  <c r="O45" i="11"/>
  <c r="P45" i="11"/>
  <c r="Q45" i="11"/>
  <c r="R45" i="11"/>
  <c r="S45" i="11"/>
  <c r="T45" i="11"/>
  <c r="U45" i="11"/>
  <c r="V45" i="11"/>
  <c r="W45" i="11"/>
  <c r="X45" i="11"/>
  <c r="Y45" i="11"/>
  <c r="Z45" i="11"/>
  <c r="AA45" i="11"/>
  <c r="N46" i="11"/>
  <c r="O46" i="11"/>
  <c r="P46" i="11"/>
  <c r="Q46" i="11"/>
  <c r="R46" i="11"/>
  <c r="S46" i="11"/>
  <c r="T46" i="11"/>
  <c r="U46" i="11"/>
  <c r="V46" i="11"/>
  <c r="W46" i="11"/>
  <c r="X46" i="11"/>
  <c r="Y46" i="11"/>
  <c r="Z46" i="11"/>
  <c r="AA46" i="11"/>
  <c r="N47" i="11"/>
  <c r="O47" i="11"/>
  <c r="P47" i="11"/>
  <c r="Q47" i="11"/>
  <c r="R47" i="11"/>
  <c r="S47" i="11"/>
  <c r="T47" i="11"/>
  <c r="U47" i="11"/>
  <c r="V47" i="11"/>
  <c r="W47" i="11"/>
  <c r="X47" i="11"/>
  <c r="Y47" i="11"/>
  <c r="Z47" i="11"/>
  <c r="AA47" i="11"/>
  <c r="N48" i="11"/>
  <c r="O48" i="11"/>
  <c r="P48" i="11"/>
  <c r="Q48" i="11"/>
  <c r="R48" i="11"/>
  <c r="S48" i="11"/>
  <c r="T48" i="11"/>
  <c r="U48" i="11"/>
  <c r="V48" i="11"/>
  <c r="W48" i="11"/>
  <c r="X48" i="11"/>
  <c r="Y48" i="11"/>
  <c r="Z48" i="11"/>
  <c r="AA48" i="11"/>
  <c r="S49" i="11"/>
  <c r="T49" i="11"/>
  <c r="U49" i="11"/>
  <c r="V49" i="11"/>
  <c r="W49" i="11"/>
  <c r="X49" i="11"/>
  <c r="Y49" i="11"/>
  <c r="Z49" i="11"/>
  <c r="AA49" i="11"/>
  <c r="O44" i="12"/>
  <c r="P44" i="12"/>
  <c r="Q44" i="12"/>
  <c r="R44" i="12"/>
  <c r="S44" i="12"/>
  <c r="T44" i="12"/>
  <c r="U44" i="12"/>
  <c r="V44" i="12"/>
  <c r="W44" i="12"/>
  <c r="X44" i="12"/>
  <c r="Y44" i="12"/>
  <c r="Z44" i="12"/>
  <c r="AA44" i="12"/>
  <c r="O45" i="12"/>
  <c r="P45" i="12"/>
  <c r="Q45" i="12"/>
  <c r="R45" i="12"/>
  <c r="S45" i="12"/>
  <c r="T45" i="12"/>
  <c r="U45" i="12"/>
  <c r="V45" i="12"/>
  <c r="W45" i="12"/>
  <c r="X45" i="12"/>
  <c r="Y45" i="12"/>
  <c r="Z45" i="12"/>
  <c r="AA45" i="12"/>
  <c r="O46" i="12"/>
  <c r="P46" i="12"/>
  <c r="Q46" i="12"/>
  <c r="R46" i="12"/>
  <c r="S46" i="12"/>
  <c r="T46" i="12"/>
  <c r="U46" i="12"/>
  <c r="V46" i="12"/>
  <c r="W46" i="12"/>
  <c r="X46" i="12"/>
  <c r="Y46" i="12"/>
  <c r="Z46" i="12"/>
  <c r="AA46" i="12"/>
  <c r="O47" i="12"/>
  <c r="P47" i="12"/>
  <c r="Q47" i="12"/>
  <c r="R47" i="12"/>
  <c r="S47" i="12"/>
  <c r="T47" i="12"/>
  <c r="U47" i="12"/>
  <c r="V47" i="12"/>
  <c r="W47" i="12"/>
  <c r="X47" i="12"/>
  <c r="Y47" i="12"/>
  <c r="Z47" i="12"/>
  <c r="AA47" i="12"/>
  <c r="O48" i="12"/>
  <c r="P48" i="12"/>
  <c r="Q48" i="12"/>
  <c r="R48" i="12"/>
  <c r="S48" i="12"/>
  <c r="T48" i="12"/>
  <c r="U48" i="12"/>
  <c r="V48" i="12"/>
  <c r="W48" i="12"/>
  <c r="X48" i="12"/>
  <c r="Y48" i="12"/>
  <c r="Z48" i="12"/>
  <c r="AA48" i="12"/>
  <c r="S49" i="12"/>
  <c r="T49" i="12"/>
  <c r="U49" i="12"/>
  <c r="V49" i="12"/>
  <c r="W49" i="12"/>
  <c r="X49" i="12"/>
  <c r="Y49" i="12"/>
  <c r="Z49" i="12"/>
  <c r="AA49" i="12"/>
  <c r="P44" i="4"/>
  <c r="Q44" i="4"/>
  <c r="R44" i="4"/>
  <c r="S44" i="4"/>
  <c r="T44" i="4"/>
  <c r="U44" i="4"/>
  <c r="V44" i="4"/>
  <c r="W44" i="4"/>
  <c r="X44" i="4"/>
  <c r="Y44" i="4"/>
  <c r="Z44" i="4"/>
  <c r="AA44" i="4"/>
  <c r="P45" i="4"/>
  <c r="Q45" i="4"/>
  <c r="R45" i="4"/>
  <c r="S45" i="4"/>
  <c r="T45" i="4"/>
  <c r="U45" i="4"/>
  <c r="V45" i="4"/>
  <c r="W45" i="4"/>
  <c r="X45" i="4"/>
  <c r="Y45" i="4"/>
  <c r="Z45" i="4"/>
  <c r="AA45" i="4"/>
  <c r="P46" i="4"/>
  <c r="Q46" i="4"/>
  <c r="R46" i="4"/>
  <c r="S46" i="4"/>
  <c r="T46" i="4"/>
  <c r="U46" i="4"/>
  <c r="V46" i="4"/>
  <c r="W46" i="4"/>
  <c r="X46" i="4"/>
  <c r="Y46" i="4"/>
  <c r="Z46" i="4"/>
  <c r="AA46" i="4"/>
  <c r="P47" i="4"/>
  <c r="Q47" i="4"/>
  <c r="R47" i="4"/>
  <c r="S47" i="4"/>
  <c r="T47" i="4"/>
  <c r="U47" i="4"/>
  <c r="V47" i="4"/>
  <c r="W47" i="4"/>
  <c r="X47" i="4"/>
  <c r="Y47" i="4"/>
  <c r="Z47" i="4"/>
  <c r="AA47" i="4"/>
  <c r="P48" i="4"/>
  <c r="Q48" i="4"/>
  <c r="R48" i="4"/>
  <c r="S48" i="4"/>
  <c r="T48" i="4"/>
  <c r="U48" i="4"/>
  <c r="V48" i="4"/>
  <c r="W48" i="4"/>
  <c r="X48" i="4"/>
  <c r="Y48" i="4"/>
  <c r="Z48" i="4"/>
  <c r="AA48" i="4"/>
  <c r="S49" i="4"/>
  <c r="T49" i="4"/>
  <c r="U49" i="4"/>
  <c r="V49" i="4"/>
  <c r="W49" i="4"/>
  <c r="X49" i="4"/>
  <c r="Y49" i="4"/>
  <c r="Z49" i="4"/>
  <c r="AA49" i="4"/>
  <c r="Q44" i="5"/>
  <c r="R44" i="5"/>
  <c r="S44" i="5"/>
  <c r="T44" i="5"/>
  <c r="U44" i="5"/>
  <c r="V44" i="5"/>
  <c r="W44" i="5"/>
  <c r="X44" i="5"/>
  <c r="Y44" i="5"/>
  <c r="Z44" i="5"/>
  <c r="AA44" i="5"/>
  <c r="Q45" i="5"/>
  <c r="R45" i="5"/>
  <c r="S45" i="5"/>
  <c r="T45" i="5"/>
  <c r="U45" i="5"/>
  <c r="V45" i="5"/>
  <c r="W45" i="5"/>
  <c r="X45" i="5"/>
  <c r="Y45" i="5"/>
  <c r="Z45" i="5"/>
  <c r="AA45" i="5"/>
  <c r="Q46" i="5"/>
  <c r="R46" i="5"/>
  <c r="S46" i="5"/>
  <c r="T46" i="5"/>
  <c r="U46" i="5"/>
  <c r="V46" i="5"/>
  <c r="W46" i="5"/>
  <c r="X46" i="5"/>
  <c r="Y46" i="5"/>
  <c r="Z46" i="5"/>
  <c r="AA46" i="5"/>
  <c r="Q47" i="5"/>
  <c r="R47" i="5"/>
  <c r="S47" i="5"/>
  <c r="T47" i="5"/>
  <c r="U47" i="5"/>
  <c r="V47" i="5"/>
  <c r="W47" i="5"/>
  <c r="X47" i="5"/>
  <c r="Y47" i="5"/>
  <c r="Z47" i="5"/>
  <c r="AA47" i="5"/>
  <c r="Q48" i="5"/>
  <c r="R48" i="5"/>
  <c r="S48" i="5"/>
  <c r="T48" i="5"/>
  <c r="U48" i="5"/>
  <c r="V48" i="5"/>
  <c r="W48" i="5"/>
  <c r="X48" i="5"/>
  <c r="Y48" i="5"/>
  <c r="Z48" i="5"/>
  <c r="AA48" i="5"/>
  <c r="S49" i="5"/>
  <c r="T49" i="5"/>
  <c r="U49" i="5"/>
  <c r="V49" i="5"/>
  <c r="W49" i="5"/>
  <c r="X49" i="5"/>
  <c r="Y49" i="5"/>
  <c r="Z49" i="5"/>
  <c r="AA49" i="5"/>
  <c r="R44" i="6"/>
  <c r="S44" i="6"/>
  <c r="T44" i="6"/>
  <c r="U44" i="6"/>
  <c r="V44" i="6"/>
  <c r="W44" i="6"/>
  <c r="X44" i="6"/>
  <c r="Y44" i="6"/>
  <c r="Z44" i="6"/>
  <c r="AA44" i="6"/>
  <c r="R45" i="6"/>
  <c r="S45" i="6"/>
  <c r="T45" i="6"/>
  <c r="U45" i="6"/>
  <c r="V45" i="6"/>
  <c r="W45" i="6"/>
  <c r="X45" i="6"/>
  <c r="Y45" i="6"/>
  <c r="Z45" i="6"/>
  <c r="AA45" i="6"/>
  <c r="R46" i="6"/>
  <c r="S46" i="6"/>
  <c r="T46" i="6"/>
  <c r="U46" i="6"/>
  <c r="V46" i="6"/>
  <c r="W46" i="6"/>
  <c r="X46" i="6"/>
  <c r="Y46" i="6"/>
  <c r="Z46" i="6"/>
  <c r="AA46" i="6"/>
  <c r="R47" i="6"/>
  <c r="S47" i="6"/>
  <c r="T47" i="6"/>
  <c r="U47" i="6"/>
  <c r="V47" i="6"/>
  <c r="W47" i="6"/>
  <c r="X47" i="6"/>
  <c r="Y47" i="6"/>
  <c r="Z47" i="6"/>
  <c r="AA47" i="6"/>
  <c r="R48" i="6"/>
  <c r="S48" i="6"/>
  <c r="T48" i="6"/>
  <c r="U48" i="6"/>
  <c r="V48" i="6"/>
  <c r="W48" i="6"/>
  <c r="X48" i="6"/>
  <c r="Y48" i="6"/>
  <c r="Z48" i="6"/>
  <c r="AA48" i="6"/>
  <c r="S49" i="6"/>
  <c r="T49" i="6"/>
  <c r="U49" i="6"/>
  <c r="V49" i="6"/>
  <c r="W49" i="6"/>
  <c r="X49" i="6"/>
  <c r="Y49" i="6"/>
  <c r="Z49" i="6"/>
  <c r="AA49" i="6"/>
  <c r="T49" i="7"/>
  <c r="U49" i="7"/>
  <c r="X44" i="7"/>
  <c r="X45" i="7"/>
  <c r="X46" i="7"/>
  <c r="X47" i="7"/>
  <c r="X48" i="7"/>
  <c r="X49" i="7"/>
  <c r="Y44" i="7"/>
  <c r="Y45" i="7"/>
  <c r="Y46" i="7"/>
  <c r="Y47" i="7"/>
  <c r="Y48" i="7"/>
  <c r="Y49" i="7"/>
  <c r="Z44" i="7"/>
  <c r="Z45" i="7"/>
  <c r="Z46" i="7"/>
  <c r="Z47" i="7"/>
  <c r="Z48" i="7"/>
  <c r="Z49" i="7"/>
  <c r="AA44" i="7"/>
  <c r="AA45" i="7"/>
  <c r="AA46" i="7"/>
  <c r="AA47" i="7"/>
  <c r="AA48" i="7"/>
  <c r="AA49" i="7"/>
  <c r="S49" i="7"/>
  <c r="J44" i="13"/>
  <c r="K44" i="13"/>
  <c r="L44" i="13"/>
  <c r="M44" i="13"/>
  <c r="N44" i="13"/>
  <c r="O44" i="13"/>
  <c r="P44" i="13"/>
  <c r="Q44" i="13"/>
  <c r="R44" i="13"/>
  <c r="S44" i="13"/>
  <c r="T44" i="13"/>
  <c r="U44" i="13"/>
  <c r="V44" i="13"/>
  <c r="W44" i="13"/>
  <c r="X44" i="13"/>
  <c r="Y44" i="13"/>
  <c r="Z44" i="13"/>
  <c r="AA44" i="13"/>
  <c r="J45" i="13"/>
  <c r="K45" i="13"/>
  <c r="L45" i="13"/>
  <c r="M45" i="13"/>
  <c r="N45" i="13"/>
  <c r="O45" i="13"/>
  <c r="P45" i="13"/>
  <c r="Q45" i="13"/>
  <c r="R45" i="13"/>
  <c r="S45" i="13"/>
  <c r="T45" i="13"/>
  <c r="U45" i="13"/>
  <c r="V45" i="13"/>
  <c r="W45" i="13"/>
  <c r="X45" i="13"/>
  <c r="Y45" i="13"/>
  <c r="Z45" i="13"/>
  <c r="AA45" i="13"/>
  <c r="J46" i="13"/>
  <c r="K46" i="13"/>
  <c r="L46" i="13"/>
  <c r="M46" i="13"/>
  <c r="N46" i="13"/>
  <c r="O46" i="13"/>
  <c r="P46" i="13"/>
  <c r="Q46" i="13"/>
  <c r="R46" i="13"/>
  <c r="S46" i="13"/>
  <c r="T46" i="13"/>
  <c r="U46" i="13"/>
  <c r="V46" i="13"/>
  <c r="W46" i="13"/>
  <c r="X46" i="13"/>
  <c r="Y46" i="13"/>
  <c r="Z46" i="13"/>
  <c r="AA46" i="13"/>
  <c r="J47" i="13"/>
  <c r="K47" i="13"/>
  <c r="L47" i="13"/>
  <c r="M47" i="13"/>
  <c r="N47" i="13"/>
  <c r="O47" i="13"/>
  <c r="P47" i="13"/>
  <c r="Q47" i="13"/>
  <c r="R47" i="13"/>
  <c r="S47" i="13"/>
  <c r="T47" i="13"/>
  <c r="U47" i="13"/>
  <c r="V47" i="13"/>
  <c r="W47" i="13"/>
  <c r="X47" i="13"/>
  <c r="Y47" i="13"/>
  <c r="Z47" i="13"/>
  <c r="AA47" i="13"/>
  <c r="J48" i="13"/>
  <c r="K48" i="13"/>
  <c r="L48" i="13"/>
  <c r="M48" i="13"/>
  <c r="N48" i="13"/>
  <c r="O48" i="13"/>
  <c r="P48" i="13"/>
  <c r="Q48" i="13"/>
  <c r="R48" i="13"/>
  <c r="S48" i="13"/>
  <c r="T48" i="13"/>
  <c r="U48" i="13"/>
  <c r="V48" i="13"/>
  <c r="W48" i="13"/>
  <c r="X48" i="13"/>
  <c r="Y48" i="13"/>
  <c r="Z48" i="13"/>
  <c r="AA48" i="13"/>
  <c r="S49" i="13"/>
  <c r="T49" i="13"/>
  <c r="U49" i="13"/>
  <c r="V49" i="13"/>
  <c r="W49" i="13"/>
  <c r="X49" i="13"/>
  <c r="Y49" i="13"/>
  <c r="Z49" i="13"/>
  <c r="AA49" i="13"/>
  <c r="R49" i="14"/>
  <c r="R49" i="9"/>
  <c r="R49" i="10"/>
  <c r="R49" i="11"/>
  <c r="R49" i="12"/>
  <c r="R49" i="4"/>
  <c r="R49" i="5"/>
  <c r="R49" i="6"/>
  <c r="R49" i="13"/>
  <c r="K49" i="7"/>
  <c r="L49" i="7"/>
  <c r="F19" i="3"/>
  <c r="K49" i="6"/>
  <c r="L49" i="6"/>
  <c r="F18" i="3"/>
  <c r="K49" i="5"/>
  <c r="L49" i="5"/>
  <c r="F17" i="3"/>
  <c r="K49" i="4"/>
  <c r="L49" i="4"/>
  <c r="F16" i="3"/>
  <c r="K49" i="12"/>
  <c r="L49" i="12"/>
  <c r="F15" i="3"/>
  <c r="K49" i="11"/>
  <c r="F14" i="3"/>
  <c r="F13" i="3"/>
  <c r="L49" i="9"/>
  <c r="F12" i="3"/>
  <c r="K49" i="14"/>
  <c r="L49" i="14"/>
  <c r="F11" i="3"/>
  <c r="K49" i="13"/>
  <c r="L49" i="13"/>
  <c r="F10" i="3"/>
  <c r="Q49" i="14"/>
  <c r="P49" i="14"/>
  <c r="O49" i="14"/>
  <c r="N49" i="14"/>
  <c r="M49" i="14"/>
  <c r="H49" i="14"/>
  <c r="G49" i="14"/>
  <c r="C49" i="14"/>
  <c r="C20" i="14"/>
  <c r="F20" i="14"/>
  <c r="F21" i="14"/>
  <c r="C21" i="14"/>
  <c r="Q49" i="13"/>
  <c r="P49" i="13"/>
  <c r="O49" i="13"/>
  <c r="N49" i="13"/>
  <c r="M49" i="13"/>
  <c r="J49" i="13"/>
  <c r="G49" i="13"/>
  <c r="C49" i="13"/>
  <c r="C20" i="13"/>
  <c r="F20" i="13"/>
  <c r="F21" i="13"/>
  <c r="C21" i="13"/>
  <c r="Q49" i="12"/>
  <c r="P49" i="12"/>
  <c r="O49" i="12"/>
  <c r="J49" i="12"/>
  <c r="I49" i="12"/>
  <c r="H49" i="12"/>
  <c r="G49" i="12"/>
  <c r="C49" i="12"/>
  <c r="C20" i="12"/>
  <c r="F20" i="12"/>
  <c r="F21" i="12"/>
  <c r="C21" i="12"/>
  <c r="Q49" i="11"/>
  <c r="P49" i="11"/>
  <c r="O49" i="11"/>
  <c r="N49" i="11"/>
  <c r="J49" i="11"/>
  <c r="I49" i="11"/>
  <c r="H49" i="11"/>
  <c r="G49" i="11"/>
  <c r="C49" i="11"/>
  <c r="C20" i="11"/>
  <c r="F20" i="11"/>
  <c r="F21" i="11"/>
  <c r="C21" i="11"/>
  <c r="Q49" i="10"/>
  <c r="P49" i="10"/>
  <c r="O49" i="10"/>
  <c r="N49" i="10"/>
  <c r="M49" i="10"/>
  <c r="J49" i="10"/>
  <c r="I49" i="10"/>
  <c r="H49" i="10"/>
  <c r="G49" i="10"/>
  <c r="C49" i="10"/>
  <c r="C20" i="10"/>
  <c r="F20" i="10"/>
  <c r="F21" i="10"/>
  <c r="C21" i="10"/>
  <c r="Q49" i="9"/>
  <c r="P49" i="9"/>
  <c r="O49" i="9"/>
  <c r="N49" i="9"/>
  <c r="M49" i="9"/>
  <c r="I49" i="9"/>
  <c r="H49" i="9"/>
  <c r="G49" i="9"/>
  <c r="C49" i="9"/>
  <c r="C20" i="9"/>
  <c r="F20" i="9"/>
  <c r="F21" i="9"/>
  <c r="C21" i="9"/>
  <c r="P49" i="7"/>
  <c r="O49" i="7"/>
  <c r="N49" i="7"/>
  <c r="M49" i="7"/>
  <c r="J49" i="7"/>
  <c r="I49" i="7"/>
  <c r="H49" i="7"/>
  <c r="G49" i="7"/>
  <c r="C49" i="7"/>
  <c r="C20" i="7"/>
  <c r="F20" i="7"/>
  <c r="F21" i="7"/>
  <c r="C21" i="7"/>
  <c r="O49" i="6"/>
  <c r="N49" i="6"/>
  <c r="M49" i="6"/>
  <c r="J49" i="6"/>
  <c r="I49" i="6"/>
  <c r="H49" i="6"/>
  <c r="G49" i="6"/>
  <c r="C49" i="6"/>
  <c r="C20" i="6"/>
  <c r="F20" i="6"/>
  <c r="F21" i="6"/>
  <c r="C21" i="6"/>
  <c r="Q49" i="5"/>
  <c r="N49" i="5"/>
  <c r="M49" i="5"/>
  <c r="J49" i="5"/>
  <c r="I49" i="5"/>
  <c r="H49" i="5"/>
  <c r="G49" i="5"/>
  <c r="C49" i="5"/>
  <c r="C20" i="5"/>
  <c r="F20" i="5"/>
  <c r="F21" i="5"/>
  <c r="C21" i="5"/>
  <c r="Q49" i="4"/>
  <c r="P49" i="4"/>
  <c r="M49" i="4"/>
  <c r="J49" i="4"/>
  <c r="I49" i="4"/>
  <c r="H49" i="4"/>
  <c r="G49" i="4"/>
  <c r="C49" i="4"/>
  <c r="C20" i="4"/>
  <c r="F20" i="4"/>
  <c r="F21" i="4"/>
  <c r="C21" i="4"/>
  <c r="I16" i="2"/>
</calcChain>
</file>

<file path=xl/sharedStrings.xml><?xml version="1.0" encoding="utf-8"?>
<sst xmlns="http://schemas.openxmlformats.org/spreadsheetml/2006/main" count="1398" uniqueCount="169">
  <si>
    <t>Description</t>
  </si>
  <si>
    <t>Average annual rate of seniors (contract and administrative specialists 3)</t>
  </si>
  <si>
    <r>
      <rPr>
        <b/>
        <u/>
        <sz val="11"/>
        <color theme="1"/>
        <rFont val="Aptos Narrow"/>
        <family val="2"/>
        <scheme val="minor"/>
      </rPr>
      <t>Internal Grant Compliant Rate:</t>
    </r>
    <r>
      <rPr>
        <sz val="11"/>
        <color theme="1"/>
        <rFont val="Aptos Narrow"/>
        <family val="2"/>
        <scheme val="minor"/>
      </rPr>
      <t xml:space="preserve">
Employee's hourly rate of Pay +
Associated ERE +
Central Administration fee of 10% (see below)</t>
    </r>
  </si>
  <si>
    <r>
      <rPr>
        <b/>
        <u/>
        <sz val="11"/>
        <color theme="1"/>
        <rFont val="Aptos Narrow"/>
        <family val="2"/>
        <scheme val="minor"/>
      </rPr>
      <t>Central Administration Fee</t>
    </r>
    <r>
      <rPr>
        <sz val="11"/>
        <color theme="1"/>
        <rFont val="Aptos Narrow"/>
        <family val="2"/>
        <scheme val="minor"/>
      </rPr>
      <t xml:space="preserve">
Determined by dividing research operations + RAS/ORIA staff between managers and non-managers to come up with a manager %.
10% is less than the % calculated. See ManagerPivot/ManagerReview tabs.</t>
    </r>
  </si>
  <si>
    <t>Rate Calculator</t>
  </si>
  <si>
    <t>Billing Type</t>
  </si>
  <si>
    <t>Employee Name</t>
  </si>
  <si>
    <t>Employee 
Type</t>
  </si>
  <si>
    <t>Assigned FTE</t>
  </si>
  <si>
    <t>Salary of 
Position</t>
  </si>
  <si>
    <t>FTE to Bill</t>
  </si>
  <si>
    <t>Rate of Pay</t>
  </si>
  <si>
    <t>Salary to bill</t>
  </si>
  <si>
    <t>Benefits (ERE) Percent</t>
  </si>
  <si>
    <t>ERE to bill</t>
  </si>
  <si>
    <t>Salary 
Plus ERE</t>
  </si>
  <si>
    <t>Central Administration
(10%, see Manager tabs)</t>
  </si>
  <si>
    <t>Research Ops Direct Bill - Internal Grant Compliant Rate</t>
  </si>
  <si>
    <t>Charitable Grant</t>
  </si>
  <si>
    <t>GCO Sr. Average</t>
  </si>
  <si>
    <t>Staff</t>
  </si>
  <si>
    <t>Yearly Budget:</t>
  </si>
  <si>
    <t>Range</t>
  </si>
  <si>
    <t>Budget per Range</t>
  </si>
  <si>
    <t>GCO FTE per Range</t>
  </si>
  <si>
    <t>Factor</t>
  </si>
  <si>
    <t>Direct Charge Fee</t>
  </si>
  <si>
    <t>Test range</t>
  </si>
  <si>
    <t>Charitable Grant: &lt; $200k</t>
  </si>
  <si>
    <t>Charitable Grant: &gt;=$200k</t>
  </si>
  <si>
    <t>Charitable Grant: &gt;=$500K</t>
  </si>
  <si>
    <t>Charitable Grant: &gt;=$1M</t>
  </si>
  <si>
    <t>Charitable Grant: &gt; $8M</t>
  </si>
  <si>
    <t xml:space="preserve">https://researchadmin.asu.edu/procedures/working-with-asu-foundation/pre-award/ </t>
  </si>
  <si>
    <r>
      <t xml:space="preserve">Direct Charge for Central Administrative Costs. </t>
    </r>
    <r>
      <rPr>
        <sz val="11"/>
        <color rgb="FF191919"/>
        <rFont val="Arial"/>
        <family val="2"/>
      </rPr>
      <t xml:space="preserve">Unless expressly prohibited by non-federal sponsor’s published policies, include a line for “Sponsored Management Solutions and Support” under Other Direct Costs &gt; Other Services (not in Personnel), in accordance with the Tiered Costs Table below. 
</t>
    </r>
    <r>
      <rPr>
        <sz val="11"/>
        <color rgb="FF8C1D40"/>
        <rFont val="Arial"/>
        <family val="2"/>
      </rPr>
      <t xml:space="preserve">
Use the calculator to determine the pro-rated direct charge cost to budget in each year of the project using the instructions below:</t>
    </r>
    <r>
      <rPr>
        <sz val="11"/>
        <color rgb="FF7030A0"/>
        <rFont val="Arial"/>
        <family val="2"/>
      </rPr>
      <t xml:space="preserve">
</t>
    </r>
    <r>
      <rPr>
        <sz val="11"/>
        <color rgb="FF191919"/>
        <rFont val="Arial"/>
        <family val="2"/>
      </rPr>
      <t>1. Change cell C39 to enter the total budget cost for Year 1 (direct + indirect costs).
2. Change cells D39 and E39 to the start and end date of the first year of the budget.
3. Cell F39 will populate with the SMSS costs that need to be added to the first year of your budget - add this cost as a direct cost to your budget in Year 1.</t>
    </r>
    <r>
      <rPr>
        <b/>
        <sz val="11"/>
        <color rgb="FF191919"/>
        <rFont val="Arial"/>
        <family val="2"/>
      </rPr>
      <t xml:space="preserve">
4. Repeat steps #1-3 above for each year of the project.</t>
    </r>
  </si>
  <si>
    <t>Direct Charge Cost at Start of Range</t>
  </si>
  <si>
    <t>Non-Federal Funding Yearly Budget Total</t>
  </si>
  <si>
    <t>FY25</t>
  </si>
  <si>
    <t>FY26</t>
  </si>
  <si>
    <t>FY27</t>
  </si>
  <si>
    <t>FY28</t>
  </si>
  <si>
    <t>FY29</t>
  </si>
  <si>
    <t>FY30</t>
  </si>
  <si>
    <t>FY31</t>
  </si>
  <si>
    <t>FY32</t>
  </si>
  <si>
    <t>FY33</t>
  </si>
  <si>
    <t>FY34</t>
  </si>
  <si>
    <t>FY35</t>
  </si>
  <si>
    <t>Calculator</t>
  </si>
  <si>
    <t>Effective Start Date</t>
  </si>
  <si>
    <t>Effective End Date</t>
  </si>
  <si>
    <t>Fiscal Period</t>
  </si>
  <si>
    <t>Pay Period</t>
  </si>
  <si>
    <t>Employee</t>
  </si>
  <si>
    <t>Employee ID</t>
  </si>
  <si>
    <t>Position</t>
  </si>
  <si>
    <t>Job Category</t>
  </si>
  <si>
    <t>Pay Type</t>
  </si>
  <si>
    <t>Supervisory Organization</t>
  </si>
  <si>
    <t>Annual Rate</t>
  </si>
  <si>
    <t>Biweekly Rate</t>
  </si>
  <si>
    <t>Hourly Rate</t>
  </si>
  <si>
    <t>2026-Nov (Fiscal Year)</t>
  </si>
  <si>
    <t>11/10/2025 - 11/23/2025  (Biweekly)</t>
  </si>
  <si>
    <t>Jonathan Poole</t>
  </si>
  <si>
    <t>1211636150</t>
  </si>
  <si>
    <t>P-194101 Research Contract Specialist 3 - Jonathan Poole</t>
  </si>
  <si>
    <t>University Staff</t>
  </si>
  <si>
    <t>Regular Salary</t>
  </si>
  <si>
    <t>KE Research Operations - Contracting Services - Contracts - Team 1 (Kenneth Frost)</t>
  </si>
  <si>
    <t>Mirna Mun</t>
  </si>
  <si>
    <t>1200839202</t>
  </si>
  <si>
    <t>P-200704 Research Administration Specialist 3 - Mirna Mun</t>
  </si>
  <si>
    <t>KE Research Operations - Post-Award Services - Award Management - Team 2 (Tara Jenkins)</t>
  </si>
  <si>
    <t>Darci Parsley</t>
  </si>
  <si>
    <t>1206133743</t>
  </si>
  <si>
    <t>P-221514 Research Contract Specialist 3 - Darci Parsley</t>
  </si>
  <si>
    <t>KE Research Operations - Contracting Services - Subawards (Anthony Michel)</t>
  </si>
  <si>
    <t>Deborah Taylor</t>
  </si>
  <si>
    <t>1210745312</t>
  </si>
  <si>
    <t>P-231249 Research Contract Specialist 3 - Deborah Taylor</t>
  </si>
  <si>
    <t>KE Research Operations - Post-Award Services - Award Management - Team 3 (Neils Dutken)</t>
  </si>
  <si>
    <t>Jeremy Stewart</t>
  </si>
  <si>
    <t>1217499907</t>
  </si>
  <si>
    <t>P-232974 Research Administration Specialist 3 - Jeremy Stewart</t>
  </si>
  <si>
    <t>KE Research Operations - Post-Award Services - Award Management - Team 1 (Pamela Chapman)</t>
  </si>
  <si>
    <t>Corey Canto</t>
  </si>
  <si>
    <t>1217390330</t>
  </si>
  <si>
    <t>P-234666 Research Contract Specialist 3 - Corey Canto</t>
  </si>
  <si>
    <t>KE Research Operations - Post-Award Services - Award Management - Team 2B (Mirna Mun)</t>
  </si>
  <si>
    <t>Lynn Golden</t>
  </si>
  <si>
    <t>1217433139</t>
  </si>
  <si>
    <t>P-234669 Research Contract Specialist 3 - Lynn Golden</t>
  </si>
  <si>
    <t>Kaye Leith</t>
  </si>
  <si>
    <t>1205913536</t>
  </si>
  <si>
    <t>P-236716 Research Administration Specialist 3 - Kaye Leith</t>
  </si>
  <si>
    <t>Michael Satre</t>
  </si>
  <si>
    <t>1000004135</t>
  </si>
  <si>
    <t>P-239252 Research Contract Specialist 3 - Michael Satre</t>
  </si>
  <si>
    <t>John Tang</t>
  </si>
  <si>
    <t>1000460356</t>
  </si>
  <si>
    <t>P-261966 Research Contract Specialist 3 - John Tang</t>
  </si>
  <si>
    <t>DeAnna Faltz</t>
  </si>
  <si>
    <t>1221271259</t>
  </si>
  <si>
    <t>P-266280 Research Contract Specialist 3 - DeAnna Faltz</t>
  </si>
  <si>
    <t>KE Research Operations - Contracting Services (Robert Weidenbaum)</t>
  </si>
  <si>
    <t>Casey Lownes</t>
  </si>
  <si>
    <t>1228013022</t>
  </si>
  <si>
    <t>P-271705 Research Contract Specialist 3 - Casey Lownes</t>
  </si>
  <si>
    <t>R.D. Perez</t>
  </si>
  <si>
    <t>1000037732</t>
  </si>
  <si>
    <t>P-305416 Research Contract Specialist 3 - R.D. Perez</t>
  </si>
  <si>
    <t>Jennifer Noriega</t>
  </si>
  <si>
    <t>1200548925</t>
  </si>
  <si>
    <t>P-305733 Research Contract Specialist 3 - Jennifer Noriega</t>
  </si>
  <si>
    <t>Average:</t>
  </si>
  <si>
    <t>Sarah Kern</t>
  </si>
  <si>
    <t>1000903361</t>
  </si>
  <si>
    <t>P-175088 Research Administration Specialist 3 - Sarah Kern</t>
  </si>
  <si>
    <t>KE Research Operations - Post-Award Services - Fiscal Oversight (Marilyn Gardner)</t>
  </si>
  <si>
    <t>Pamela Chapman</t>
  </si>
  <si>
    <t>1205975091</t>
  </si>
  <si>
    <t>P-183690 Research Administration Specialist 3 - Pamela Chapman</t>
  </si>
  <si>
    <t>KE Research Operations - Post-Award Services (Nicholas Petersen)</t>
  </si>
  <si>
    <t>James Obenour</t>
  </si>
  <si>
    <t>1000502421</t>
  </si>
  <si>
    <t>P-183696 Research Contract Specialist 3 - James Obenour</t>
  </si>
  <si>
    <t>Tamara Wells</t>
  </si>
  <si>
    <t>1000730495</t>
  </si>
  <si>
    <t>P-183697 Research Administration Specialist 3 - Tamara Wells</t>
  </si>
  <si>
    <t>Anthony Michel</t>
  </si>
  <si>
    <t>1201852929</t>
  </si>
  <si>
    <t>P-191537 Research Contract Specialist 3 - Anthony Michel</t>
  </si>
  <si>
    <t>Tara Jenkins</t>
  </si>
  <si>
    <t>1205963690</t>
  </si>
  <si>
    <t>P-213447 Research Administration Specialist 3 - Tara Jenkins</t>
  </si>
  <si>
    <t>Neils Dutken</t>
  </si>
  <si>
    <t>1202278328</t>
  </si>
  <si>
    <t>P-224278 Research Administration Specialist 3 - Neils Dutken</t>
  </si>
  <si>
    <t>Single-Year Budget</t>
  </si>
  <si>
    <t>Single-Year Start Date</t>
  </si>
  <si>
    <t>Single-Year End Date</t>
  </si>
  <si>
    <t>SMSS Amount For One Year</t>
  </si>
  <si>
    <t>Year 1</t>
  </si>
  <si>
    <t>Year 2</t>
  </si>
  <si>
    <t>Year 3</t>
  </si>
  <si>
    <t>Year 4</t>
  </si>
  <si>
    <t>Year 5</t>
  </si>
  <si>
    <t>Year 6</t>
  </si>
  <si>
    <t>Year 7</t>
  </si>
  <si>
    <t>Year 8</t>
  </si>
  <si>
    <t>Year 9</t>
  </si>
  <si>
    <t>Year 10</t>
  </si>
  <si>
    <t>FY36</t>
  </si>
  <si>
    <t>FY37</t>
  </si>
  <si>
    <t>FY38</t>
  </si>
  <si>
    <t>FY39</t>
  </si>
  <si>
    <t>FY40</t>
  </si>
  <si>
    <t>FY41</t>
  </si>
  <si>
    <t>FY42</t>
  </si>
  <si>
    <t>FY43</t>
  </si>
  <si>
    <t>FY44</t>
  </si>
  <si>
    <t>FY45</t>
  </si>
  <si>
    <t>FY46</t>
  </si>
  <si>
    <t>FY47</t>
  </si>
  <si>
    <t>FY48</t>
  </si>
  <si>
    <t>FY49</t>
  </si>
  <si>
    <t>Cells in light yellow are editable</t>
  </si>
  <si>
    <r>
      <t xml:space="preserve">Direct Charge for Central Administrative Costs. </t>
    </r>
    <r>
      <rPr>
        <sz val="11"/>
        <color rgb="FF191919"/>
        <rFont val="Arial"/>
        <family val="2"/>
      </rPr>
      <t xml:space="preserve">Unless expressly prohibited by non-federal sponsor’s published policies, include a line for “Sponsored Management Solutions and Support” under </t>
    </r>
    <r>
      <rPr>
        <i/>
        <sz val="11"/>
        <color rgb="FF191919"/>
        <rFont val="Arial"/>
        <family val="2"/>
      </rPr>
      <t>Other Direct Costs</t>
    </r>
    <r>
      <rPr>
        <sz val="11"/>
        <color rgb="FF191919"/>
        <rFont val="Arial"/>
        <family val="2"/>
      </rPr>
      <t xml:space="preserve"> &gt; </t>
    </r>
    <r>
      <rPr>
        <i/>
        <sz val="11"/>
        <color rgb="FF191919"/>
        <rFont val="Arial"/>
        <family val="2"/>
      </rPr>
      <t>Sponsored Management Solutions &amp; Support (SMSS),</t>
    </r>
    <r>
      <rPr>
        <sz val="11"/>
        <color rgb="FF191919"/>
        <rFont val="Arial"/>
        <family val="2"/>
      </rPr>
      <t xml:space="preserve"> in accordance with the Tiered Costs Table below. 
</t>
    </r>
    <r>
      <rPr>
        <sz val="11"/>
        <color rgb="FF8C1D40"/>
        <rFont val="Arial"/>
        <family val="2"/>
      </rPr>
      <t xml:space="preserve">
</t>
    </r>
    <r>
      <rPr>
        <b/>
        <sz val="11"/>
        <color rgb="FF8C1D40"/>
        <rFont val="Arial"/>
        <family val="2"/>
      </rPr>
      <t>Use the calculator to determine the pro-rated direct charge cost to budget in each year of the project using the instructions below:</t>
    </r>
    <r>
      <rPr>
        <sz val="11"/>
        <color rgb="FF7030A0"/>
        <rFont val="Arial"/>
        <family val="2"/>
      </rPr>
      <t xml:space="preserve">
</t>
    </r>
    <r>
      <rPr>
        <sz val="11"/>
        <color rgb="FF191919"/>
        <rFont val="Arial"/>
        <family val="2"/>
      </rPr>
      <t xml:space="preserve">1. Start preparing the first draft of the budget for the proposal in ERA.
2. Before sending the first draft of budget to PI/Project Team, follow the remaining steps.
3. Update cells C10 - C19 to enter the total annual direct amount (annual direct costs prior to adding SMSS) for each of the project years. Please notify RAHelp@asu.edu if your project budget is longer than 10 years. 
4. Update cells D10-D19 and E10-E19 to the start and end dates for each project year, as needed.
5. Cells F10-F19 will populate with the SMSS costs that need to be added as 'Other Direct Costs' to your sponsor budget. It is recommended that this be added during initial budgeting. You may need to utilize the SMSS Calculator throughout the budget preparation process to ensure the costs are updated as the direct costs of the budget are altered during budget conversations.
</t>
    </r>
    <r>
      <rPr>
        <b/>
        <sz val="11"/>
        <color rgb="FF191919"/>
        <rFont val="Arial"/>
        <family val="2"/>
      </rPr>
      <t>Note</t>
    </r>
    <r>
      <rPr>
        <sz val="11"/>
        <color rgb="FF191919"/>
        <rFont val="Arial"/>
        <family val="2"/>
      </rPr>
      <t xml:space="preserve">: For high-tier proposals, such as Tier 3 or higher (i.e., $20M+), budgets will likely need to include specific direct personnel in addition to SMSS costs.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</si>
</sst>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0000000"/>
    <numFmt numFmtId="165" formatCode="\$#,##0.00;\(\$#,##0.00\)"/>
    <numFmt numFmtId="166" formatCode="#,##0.00;\(#,##0.00\)"/>
  </numFmts>
  <fonts count="21" x14ac:knownFonts="1">
    <font>
      <sz val="11"/>
      <color theme="1"/>
      <name val="Aptos Narrow"/>
      <family val="2"/>
      <scheme val="minor"/>
    </font>
    <font>
      <sz val="11"/>
      <color theme="1"/>
      <name val="Aptos Narrow"/>
      <family val="2"/>
      <scheme val="minor"/>
    </font>
    <font>
      <b/>
      <sz val="11"/>
      <color theme="1"/>
      <name val="Aptos Narrow"/>
      <family val="2"/>
      <scheme val="minor"/>
    </font>
    <font>
      <b/>
      <sz val="10"/>
      <name val="Aptos Narrow"/>
      <family val="2"/>
      <scheme val="minor"/>
    </font>
    <font>
      <sz val="11"/>
      <color theme="2"/>
      <name val="Aptos Narrow"/>
      <family val="2"/>
      <scheme val="minor"/>
    </font>
    <font>
      <u/>
      <sz val="11"/>
      <color theme="10"/>
      <name val="Aptos Narrow"/>
      <family val="2"/>
      <scheme val="minor"/>
    </font>
    <font>
      <b/>
      <u/>
      <sz val="11"/>
      <color theme="1"/>
      <name val="Aptos Narrow"/>
      <family val="2"/>
      <scheme val="minor"/>
    </font>
    <font>
      <i/>
      <sz val="11"/>
      <color theme="1"/>
      <name val="Aptos Narrow"/>
      <family val="2"/>
      <scheme val="minor"/>
    </font>
    <font>
      <b/>
      <sz val="11"/>
      <color rgb="FF191919"/>
      <name val="Arial"/>
      <family val="2"/>
    </font>
    <font>
      <sz val="11"/>
      <color rgb="FF191919"/>
      <name val="Arial"/>
      <family val="2"/>
    </font>
    <font>
      <sz val="11"/>
      <color rgb="FF7030A0"/>
      <name val="Arial"/>
      <family val="2"/>
    </font>
    <font>
      <b/>
      <sz val="8"/>
      <color rgb="FF191919"/>
      <name val="Arial"/>
      <family val="2"/>
    </font>
    <font>
      <b/>
      <sz val="10"/>
      <color theme="1"/>
      <name val="Aptos Narrow"/>
      <family val="2"/>
      <scheme val="minor"/>
    </font>
    <font>
      <b/>
      <sz val="10"/>
      <color rgb="FF000000"/>
      <name val="Arial"/>
      <family val="2"/>
    </font>
    <font>
      <sz val="10"/>
      <color rgb="FF000000"/>
      <name val="Arial"/>
      <family val="2"/>
    </font>
    <font>
      <sz val="8"/>
      <name val="Aptos Narrow"/>
      <family val="2"/>
      <scheme val="minor"/>
    </font>
    <font>
      <b/>
      <sz val="11"/>
      <color theme="0"/>
      <name val="Aptos Narrow"/>
      <family val="2"/>
      <scheme val="minor"/>
    </font>
    <font>
      <b/>
      <sz val="10"/>
      <color theme="0"/>
      <name val="Aptos Narrow"/>
      <family val="2"/>
      <scheme val="minor"/>
    </font>
    <font>
      <sz val="11"/>
      <color rgb="FF8C1D40"/>
      <name val="Arial"/>
      <family val="2"/>
    </font>
    <font>
      <i/>
      <sz val="11"/>
      <color rgb="FF191919"/>
      <name val="Arial"/>
      <family val="2"/>
    </font>
    <font>
      <b/>
      <sz val="11"/>
      <color rgb="FF8C1D40"/>
      <name val="Arial"/>
      <family val="2"/>
    </font>
  </fonts>
  <fills count="13">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ECECD6"/>
        <bgColor indexed="64"/>
      </patternFill>
    </fill>
    <fill>
      <patternFill patternType="solid">
        <fgColor rgb="FFFFFF00"/>
        <bgColor indexed="64"/>
      </patternFill>
    </fill>
    <fill>
      <patternFill patternType="solid">
        <fgColor rgb="FFFFC627"/>
        <bgColor indexed="64"/>
      </patternFill>
    </fill>
    <fill>
      <patternFill patternType="solid">
        <fgColor rgb="FF8C1D40"/>
        <bgColor indexed="64"/>
      </patternFill>
    </fill>
    <fill>
      <patternFill patternType="solid">
        <fgColor rgb="FFFFF0C5"/>
        <bgColor indexed="64"/>
      </patternFill>
    </fill>
  </fills>
  <borders count="44">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auto="1"/>
      </bottom>
      <diagonal/>
    </border>
    <border>
      <left style="medium">
        <color indexed="64"/>
      </left>
      <right style="thin">
        <color indexed="64"/>
      </right>
      <top style="thin">
        <color auto="1"/>
      </top>
      <bottom style="thin">
        <color auto="1"/>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cellStyleXfs>
  <cellXfs count="97">
    <xf numFmtId="0" fontId="0" fillId="0" borderId="0" xfId="0"/>
    <xf numFmtId="0" fontId="0" fillId="2" borderId="0" xfId="0" applyFill="1"/>
    <xf numFmtId="0" fontId="3" fillId="5" borderId="1" xfId="0" applyFont="1" applyFill="1" applyBorder="1" applyAlignment="1">
      <alignment horizontal="center" vertical="center" wrapText="1"/>
    </xf>
    <xf numFmtId="0" fontId="3" fillId="5" borderId="2" xfId="0" applyFont="1" applyFill="1" applyBorder="1" applyAlignment="1">
      <alignment horizontal="center" vertical="center" wrapText="1"/>
    </xf>
    <xf numFmtId="44" fontId="0" fillId="2" borderId="0" xfId="1" applyFont="1" applyFill="1"/>
    <xf numFmtId="0" fontId="4" fillId="2" borderId="0" xfId="0" applyFont="1" applyFill="1"/>
    <xf numFmtId="0" fontId="6" fillId="2" borderId="0" xfId="0" applyFont="1" applyFill="1"/>
    <xf numFmtId="0" fontId="7" fillId="2" borderId="0" xfId="0" applyFont="1" applyFill="1"/>
    <xf numFmtId="0" fontId="3" fillId="3" borderId="15"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44" fontId="3" fillId="3" borderId="19" xfId="1" applyFont="1" applyFill="1" applyBorder="1" applyAlignment="1">
      <alignment horizontal="center" vertical="center" wrapText="1"/>
    </xf>
    <xf numFmtId="0" fontId="3" fillId="3" borderId="19" xfId="0" applyFont="1" applyFill="1" applyBorder="1" applyAlignment="1">
      <alignment horizontal="center" vertical="center" wrapText="1"/>
    </xf>
    <xf numFmtId="44" fontId="3" fillId="3" borderId="20" xfId="1" applyFont="1" applyFill="1" applyBorder="1" applyAlignment="1">
      <alignment horizontal="center" vertical="center" wrapText="1"/>
    </xf>
    <xf numFmtId="44" fontId="3" fillId="4" borderId="21" xfId="1" applyFont="1" applyFill="1" applyBorder="1" applyAlignment="1">
      <alignment horizontal="center" vertical="center" wrapText="1"/>
    </xf>
    <xf numFmtId="44" fontId="0" fillId="2" borderId="10" xfId="0" applyNumberFormat="1" applyFill="1" applyBorder="1"/>
    <xf numFmtId="44" fontId="0" fillId="2" borderId="4" xfId="0" applyNumberFormat="1" applyFill="1" applyBorder="1"/>
    <xf numFmtId="9" fontId="0" fillId="2" borderId="4" xfId="2" applyFont="1" applyFill="1" applyBorder="1"/>
    <xf numFmtId="9" fontId="0" fillId="2" borderId="22" xfId="0" applyNumberFormat="1" applyFill="1" applyBorder="1"/>
    <xf numFmtId="44" fontId="0" fillId="5" borderId="7" xfId="0" applyNumberFormat="1" applyFill="1" applyBorder="1"/>
    <xf numFmtId="44" fontId="0" fillId="5" borderId="4" xfId="0" applyNumberFormat="1" applyFill="1" applyBorder="1"/>
    <xf numFmtId="9" fontId="0" fillId="5" borderId="4" xfId="2" applyFont="1" applyFill="1" applyBorder="1"/>
    <xf numFmtId="0" fontId="0" fillId="2" borderId="4" xfId="0" applyFill="1" applyBorder="1"/>
    <xf numFmtId="164" fontId="0" fillId="2" borderId="4" xfId="0" applyNumberFormat="1" applyFill="1" applyBorder="1"/>
    <xf numFmtId="44" fontId="2" fillId="2" borderId="11" xfId="0" applyNumberFormat="1" applyFont="1" applyFill="1" applyBorder="1"/>
    <xf numFmtId="44" fontId="2" fillId="2" borderId="0" xfId="0" applyNumberFormat="1" applyFont="1" applyFill="1"/>
    <xf numFmtId="0" fontId="0" fillId="2" borderId="23" xfId="0" applyFill="1" applyBorder="1"/>
    <xf numFmtId="0" fontId="0" fillId="2" borderId="24" xfId="0" applyFill="1" applyBorder="1"/>
    <xf numFmtId="0" fontId="0" fillId="2" borderId="26" xfId="0" applyFill="1" applyBorder="1"/>
    <xf numFmtId="0" fontId="0" fillId="2" borderId="27" xfId="0" applyFill="1" applyBorder="1"/>
    <xf numFmtId="44" fontId="0" fillId="2" borderId="0" xfId="1" applyFont="1" applyFill="1" applyBorder="1"/>
    <xf numFmtId="0" fontId="0" fillId="2" borderId="29" xfId="0" applyFill="1" applyBorder="1"/>
    <xf numFmtId="0" fontId="0" fillId="2" borderId="30" xfId="0" applyFill="1" applyBorder="1"/>
    <xf numFmtId="44" fontId="0" fillId="5" borderId="3" xfId="0" applyNumberFormat="1" applyFill="1" applyBorder="1"/>
    <xf numFmtId="0" fontId="12" fillId="6" borderId="4" xfId="0" applyFont="1" applyFill="1" applyBorder="1" applyAlignment="1">
      <alignment horizontal="center" vertical="center" wrapText="1"/>
    </xf>
    <xf numFmtId="14" fontId="12" fillId="2" borderId="8" xfId="0" applyNumberFormat="1" applyFont="1" applyFill="1" applyBorder="1" applyAlignment="1">
      <alignment horizontal="center" vertical="center" wrapText="1"/>
    </xf>
    <xf numFmtId="44" fontId="0" fillId="2" borderId="9" xfId="0" applyNumberFormat="1" applyFill="1" applyBorder="1"/>
    <xf numFmtId="44" fontId="0" fillId="2" borderId="8" xfId="0" applyNumberFormat="1" applyFill="1" applyBorder="1"/>
    <xf numFmtId="0" fontId="0" fillId="2" borderId="8" xfId="0" applyFill="1" applyBorder="1"/>
    <xf numFmtId="0" fontId="0" fillId="8" borderId="32" xfId="0" applyFill="1" applyBorder="1" applyAlignment="1">
      <alignment horizontal="center" vertical="center"/>
    </xf>
    <xf numFmtId="44" fontId="0" fillId="2" borderId="33" xfId="1" applyFont="1" applyFill="1" applyBorder="1"/>
    <xf numFmtId="44" fontId="0" fillId="2" borderId="34" xfId="1" applyFont="1" applyFill="1" applyBorder="1"/>
    <xf numFmtId="0" fontId="0" fillId="2" borderId="0" xfId="0" applyFill="1" applyAlignment="1">
      <alignment horizontal="center" vertical="center"/>
    </xf>
    <xf numFmtId="0" fontId="13" fillId="0" borderId="0" xfId="0" applyFont="1" applyAlignment="1">
      <alignment horizontal="center" vertical="top" wrapText="1"/>
    </xf>
    <xf numFmtId="0" fontId="14" fillId="4" borderId="0" xfId="0" applyFont="1" applyFill="1" applyAlignment="1">
      <alignment vertical="top" wrapText="1"/>
    </xf>
    <xf numFmtId="165" fontId="14" fillId="4" borderId="0" xfId="0" applyNumberFormat="1" applyFont="1" applyFill="1" applyAlignment="1">
      <alignment horizontal="right" vertical="top"/>
    </xf>
    <xf numFmtId="0" fontId="14" fillId="2" borderId="0" xfId="0" applyFont="1" applyFill="1" applyAlignment="1">
      <alignment vertical="top" wrapText="1"/>
    </xf>
    <xf numFmtId="0" fontId="13" fillId="2" borderId="11" xfId="0" applyFont="1" applyFill="1" applyBorder="1" applyAlignment="1">
      <alignment horizontal="right" vertical="top" wrapText="1"/>
    </xf>
    <xf numFmtId="165" fontId="14" fillId="2" borderId="11" xfId="0" applyNumberFormat="1" applyFont="1" applyFill="1" applyBorder="1" applyAlignment="1">
      <alignment horizontal="right" vertical="top"/>
    </xf>
    <xf numFmtId="165" fontId="14" fillId="2" borderId="0" xfId="0" applyNumberFormat="1" applyFont="1" applyFill="1" applyAlignment="1">
      <alignment horizontal="right" vertical="top"/>
    </xf>
    <xf numFmtId="0" fontId="14" fillId="9" borderId="0" xfId="0" applyFont="1" applyFill="1" applyAlignment="1">
      <alignment vertical="top" wrapText="1"/>
    </xf>
    <xf numFmtId="165" fontId="14" fillId="9" borderId="0" xfId="0" applyNumberFormat="1" applyFont="1" applyFill="1" applyAlignment="1">
      <alignment horizontal="right" vertical="top"/>
    </xf>
    <xf numFmtId="0" fontId="14" fillId="0" borderId="0" xfId="0" applyFont="1" applyAlignment="1">
      <alignment vertical="top" wrapText="1"/>
    </xf>
    <xf numFmtId="166" fontId="14" fillId="0" borderId="0" xfId="0" applyNumberFormat="1" applyFont="1" applyAlignment="1">
      <alignment horizontal="right" vertical="top"/>
    </xf>
    <xf numFmtId="0" fontId="3" fillId="3" borderId="35" xfId="0" applyFont="1" applyFill="1" applyBorder="1" applyAlignment="1">
      <alignment horizontal="center" vertical="center" wrapText="1"/>
    </xf>
    <xf numFmtId="44" fontId="0" fillId="2" borderId="35" xfId="1" applyFont="1" applyFill="1" applyBorder="1"/>
    <xf numFmtId="164" fontId="0" fillId="2" borderId="8" xfId="0" applyNumberFormat="1" applyFill="1" applyBorder="1"/>
    <xf numFmtId="0" fontId="3" fillId="3" borderId="36"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17" fillId="11" borderId="4" xfId="0" applyFont="1" applyFill="1" applyBorder="1" applyAlignment="1">
      <alignment horizontal="center" vertical="center" wrapText="1"/>
    </xf>
    <xf numFmtId="0" fontId="17" fillId="11" borderId="7" xfId="0" applyFont="1" applyFill="1" applyBorder="1" applyAlignment="1">
      <alignment horizontal="center" vertical="center" wrapText="1"/>
    </xf>
    <xf numFmtId="0" fontId="17" fillId="11" borderId="1" xfId="0" applyFont="1" applyFill="1" applyBorder="1" applyAlignment="1">
      <alignment horizontal="center" vertical="center" wrapText="1"/>
    </xf>
    <xf numFmtId="44" fontId="0" fillId="2" borderId="28" xfId="1" applyFont="1" applyFill="1" applyBorder="1"/>
    <xf numFmtId="44" fontId="0" fillId="2" borderId="24" xfId="1" applyFont="1" applyFill="1" applyBorder="1"/>
    <xf numFmtId="44" fontId="0" fillId="2" borderId="30" xfId="1" applyFont="1" applyFill="1" applyBorder="1"/>
    <xf numFmtId="44" fontId="0" fillId="0" borderId="0" xfId="1" applyFont="1" applyFill="1"/>
    <xf numFmtId="44" fontId="0" fillId="12" borderId="3" xfId="1" applyFont="1" applyFill="1" applyBorder="1" applyProtection="1">
      <protection locked="0"/>
    </xf>
    <xf numFmtId="14" fontId="0" fillId="12" borderId="3" xfId="1" applyNumberFormat="1" applyFont="1" applyFill="1" applyBorder="1" applyProtection="1">
      <protection locked="0"/>
    </xf>
    <xf numFmtId="44" fontId="2" fillId="0" borderId="4" xfId="0" applyNumberFormat="1" applyFont="1" applyBorder="1"/>
    <xf numFmtId="44" fontId="2" fillId="10" borderId="3" xfId="1" applyFont="1" applyFill="1" applyBorder="1"/>
    <xf numFmtId="0" fontId="16" fillId="11" borderId="39" xfId="0" applyFont="1" applyFill="1" applyBorder="1" applyAlignment="1">
      <alignment vertical="top"/>
    </xf>
    <xf numFmtId="0" fontId="16" fillId="11" borderId="40" xfId="0" applyFont="1" applyFill="1" applyBorder="1" applyAlignment="1">
      <alignment horizontal="center" vertical="center"/>
    </xf>
    <xf numFmtId="44" fontId="2" fillId="10" borderId="41" xfId="1" applyFont="1" applyFill="1" applyBorder="1"/>
    <xf numFmtId="0" fontId="16" fillId="11" borderId="26" xfId="0" applyFont="1" applyFill="1" applyBorder="1" applyAlignment="1">
      <alignment horizontal="center" vertical="center"/>
    </xf>
    <xf numFmtId="0" fontId="16" fillId="11" borderId="15" xfId="0" applyFont="1" applyFill="1" applyBorder="1" applyAlignment="1">
      <alignment horizontal="center" vertical="center"/>
    </xf>
    <xf numFmtId="0" fontId="0" fillId="2" borderId="25" xfId="0" applyFill="1" applyBorder="1"/>
    <xf numFmtId="0" fontId="11" fillId="2" borderId="27" xfId="0" applyFont="1" applyFill="1" applyBorder="1" applyAlignment="1">
      <alignment vertical="center" wrapText="1"/>
    </xf>
    <xf numFmtId="0" fontId="0" fillId="2" borderId="31" xfId="0" applyFill="1" applyBorder="1"/>
    <xf numFmtId="0" fontId="11" fillId="2" borderId="0" xfId="0" applyFont="1" applyFill="1" applyAlignment="1">
      <alignment vertical="center" wrapText="1"/>
    </xf>
    <xf numFmtId="0" fontId="17" fillId="11" borderId="2" xfId="0" applyFont="1" applyFill="1" applyBorder="1" applyAlignment="1">
      <alignment horizontal="center" vertical="center" wrapText="1"/>
    </xf>
    <xf numFmtId="0" fontId="8" fillId="12" borderId="0" xfId="0" applyFont="1" applyFill="1" applyAlignment="1">
      <alignment horizontal="center" vertical="top" wrapText="1"/>
    </xf>
    <xf numFmtId="0" fontId="8" fillId="0" borderId="0" xfId="0" applyFont="1" applyAlignment="1">
      <alignment horizontal="left" vertical="top" wrapText="1"/>
    </xf>
    <xf numFmtId="0" fontId="5" fillId="2" borderId="0" xfId="3" applyFill="1" applyBorder="1" applyAlignment="1">
      <alignment horizontal="left"/>
    </xf>
    <xf numFmtId="0" fontId="16" fillId="11" borderId="37" xfId="0" applyFont="1" applyFill="1" applyBorder="1" applyAlignment="1">
      <alignment horizontal="center" vertical="top"/>
    </xf>
    <xf numFmtId="0" fontId="16" fillId="11" borderId="38" xfId="0" applyFont="1" applyFill="1" applyBorder="1" applyAlignment="1">
      <alignment horizontal="center" vertical="top"/>
    </xf>
    <xf numFmtId="0" fontId="12" fillId="2" borderId="5" xfId="0" applyFont="1" applyFill="1" applyBorder="1" applyAlignment="1">
      <alignment horizontal="right" vertical="center" wrapText="1"/>
    </xf>
    <xf numFmtId="0" fontId="12" fillId="2" borderId="6" xfId="0" applyFont="1" applyFill="1" applyBorder="1" applyAlignment="1">
      <alignment horizontal="right" vertical="center" wrapText="1"/>
    </xf>
    <xf numFmtId="0" fontId="12" fillId="2" borderId="7" xfId="0" applyFont="1" applyFill="1" applyBorder="1" applyAlignment="1">
      <alignment horizontal="right" vertical="center" wrapText="1"/>
    </xf>
    <xf numFmtId="0" fontId="0" fillId="2" borderId="0" xfId="0" applyFill="1" applyAlignment="1">
      <alignment horizontal="left" vertical="top" wrapText="1"/>
    </xf>
    <xf numFmtId="0" fontId="0" fillId="2" borderId="0" xfId="0" applyFill="1" applyAlignment="1">
      <alignment horizontal="left" wrapText="1"/>
    </xf>
    <xf numFmtId="0" fontId="2" fillId="7" borderId="12" xfId="0" applyFont="1" applyFill="1" applyBorder="1" applyAlignment="1">
      <alignment horizontal="center"/>
    </xf>
    <xf numFmtId="0" fontId="2" fillId="7" borderId="13" xfId="0" applyFont="1" applyFill="1" applyBorder="1" applyAlignment="1">
      <alignment horizontal="center"/>
    </xf>
    <xf numFmtId="0" fontId="2" fillId="7" borderId="14" xfId="0" applyFont="1" applyFill="1" applyBorder="1" applyAlignment="1">
      <alignment horizontal="center"/>
    </xf>
    <xf numFmtId="0" fontId="2" fillId="2" borderId="42" xfId="0" applyFont="1" applyFill="1" applyBorder="1" applyAlignment="1">
      <alignment horizontal="center"/>
    </xf>
    <xf numFmtId="0" fontId="2" fillId="2" borderId="43" xfId="0" applyFont="1" applyFill="1" applyBorder="1" applyAlignment="1">
      <alignment horizontal="center"/>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colors>
    <mruColors>
      <color rgb="FF8C1D40"/>
      <color rgb="FFFFF0C5"/>
      <color rgb="FFFFE28F"/>
      <color rgb="FFFFC627"/>
      <color rgb="FFECEC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933450</xdr:colOff>
      <xdr:row>9</xdr:row>
      <xdr:rowOff>361950</xdr:rowOff>
    </xdr:from>
    <xdr:to>
      <xdr:col>3</xdr:col>
      <xdr:colOff>1020808</xdr:colOff>
      <xdr:row>9</xdr:row>
      <xdr:rowOff>407670</xdr:rowOff>
    </xdr:to>
    <xdr:sp macro="" textlink="">
      <xdr:nvSpPr>
        <xdr:cNvPr id="2" name="Isosceles Triangle 1">
          <a:extLst>
            <a:ext uri="{FF2B5EF4-FFF2-40B4-BE49-F238E27FC236}">
              <a16:creationId xmlns:a16="http://schemas.microsoft.com/office/drawing/2014/main" id="{87C2E56E-3B5A-4891-A01E-0FCA76E0171B}"/>
            </a:ext>
          </a:extLst>
        </xdr:cNvPr>
        <xdr:cNvSpPr>
          <a:spLocks noChangeAspect="1"/>
        </xdr:cNvSpPr>
      </xdr:nvSpPr>
      <xdr:spPr>
        <a:xfrm rot="10800000">
          <a:off x="3695700" y="0"/>
          <a:ext cx="0" cy="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933450</xdr:colOff>
      <xdr:row>14</xdr:row>
      <xdr:rowOff>361950</xdr:rowOff>
    </xdr:from>
    <xdr:to>
      <xdr:col>5</xdr:col>
      <xdr:colOff>1020808</xdr:colOff>
      <xdr:row>14</xdr:row>
      <xdr:rowOff>407670</xdr:rowOff>
    </xdr:to>
    <xdr:sp macro="" textlink="">
      <xdr:nvSpPr>
        <xdr:cNvPr id="3" name="Isosceles Triangle 2">
          <a:extLst>
            <a:ext uri="{FF2B5EF4-FFF2-40B4-BE49-F238E27FC236}">
              <a16:creationId xmlns:a16="http://schemas.microsoft.com/office/drawing/2014/main" id="{E8B4210E-0671-4C87-A53F-2BA1D34143A1}"/>
            </a:ext>
          </a:extLst>
        </xdr:cNvPr>
        <xdr:cNvSpPr>
          <a:spLocks noChangeAspect="1"/>
        </xdr:cNvSpPr>
      </xdr:nvSpPr>
      <xdr:spPr>
        <a:xfrm rot="10800000">
          <a:off x="5534025" y="0"/>
          <a:ext cx="84183" cy="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933450</xdr:colOff>
      <xdr:row>40</xdr:row>
      <xdr:rowOff>361950</xdr:rowOff>
    </xdr:from>
    <xdr:to>
      <xdr:col>8</xdr:col>
      <xdr:colOff>1020808</xdr:colOff>
      <xdr:row>40</xdr:row>
      <xdr:rowOff>407670</xdr:rowOff>
    </xdr:to>
    <xdr:sp macro="" textlink="">
      <xdr:nvSpPr>
        <xdr:cNvPr id="4" name="Isosceles Triangle 3">
          <a:extLst>
            <a:ext uri="{FF2B5EF4-FFF2-40B4-BE49-F238E27FC236}">
              <a16:creationId xmlns:a16="http://schemas.microsoft.com/office/drawing/2014/main" id="{FDADB8F5-E375-402D-AC12-61C0324CB32E}"/>
            </a:ext>
          </a:extLst>
        </xdr:cNvPr>
        <xdr:cNvSpPr>
          <a:spLocks noChangeAspect="1"/>
        </xdr:cNvSpPr>
      </xdr:nvSpPr>
      <xdr:spPr>
        <a:xfrm rot="10800000">
          <a:off x="8677275" y="6210300"/>
          <a:ext cx="0" cy="127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933450</xdr:colOff>
      <xdr:row>40</xdr:row>
      <xdr:rowOff>361950</xdr:rowOff>
    </xdr:from>
    <xdr:to>
      <xdr:col>10</xdr:col>
      <xdr:colOff>1020808</xdr:colOff>
      <xdr:row>40</xdr:row>
      <xdr:rowOff>407670</xdr:rowOff>
    </xdr:to>
    <xdr:sp macro="" textlink="">
      <xdr:nvSpPr>
        <xdr:cNvPr id="5" name="Isosceles Triangle 4">
          <a:extLst>
            <a:ext uri="{FF2B5EF4-FFF2-40B4-BE49-F238E27FC236}">
              <a16:creationId xmlns:a16="http://schemas.microsoft.com/office/drawing/2014/main" id="{B931C94A-EBDF-4FED-94E0-93961671AB10}"/>
            </a:ext>
          </a:extLst>
        </xdr:cNvPr>
        <xdr:cNvSpPr>
          <a:spLocks noChangeAspect="1"/>
        </xdr:cNvSpPr>
      </xdr:nvSpPr>
      <xdr:spPr>
        <a:xfrm rot="10800000">
          <a:off x="10648950" y="6210300"/>
          <a:ext cx="27033" cy="127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933450</xdr:colOff>
      <xdr:row>37</xdr:row>
      <xdr:rowOff>361950</xdr:rowOff>
    </xdr:from>
    <xdr:to>
      <xdr:col>8</xdr:col>
      <xdr:colOff>1020808</xdr:colOff>
      <xdr:row>37</xdr:row>
      <xdr:rowOff>407670</xdr:rowOff>
    </xdr:to>
    <xdr:sp macro="" textlink="">
      <xdr:nvSpPr>
        <xdr:cNvPr id="6" name="Isosceles Triangle 5">
          <a:extLst>
            <a:ext uri="{FF2B5EF4-FFF2-40B4-BE49-F238E27FC236}">
              <a16:creationId xmlns:a16="http://schemas.microsoft.com/office/drawing/2014/main" id="{14018E17-F1D1-46C5-AF98-1D0E40295A24}"/>
            </a:ext>
          </a:extLst>
        </xdr:cNvPr>
        <xdr:cNvSpPr>
          <a:spLocks noChangeAspect="1"/>
        </xdr:cNvSpPr>
      </xdr:nvSpPr>
      <xdr:spPr>
        <a:xfrm rot="10800000">
          <a:off x="8677275" y="5505450"/>
          <a:ext cx="0" cy="127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933450</xdr:colOff>
      <xdr:row>37</xdr:row>
      <xdr:rowOff>361950</xdr:rowOff>
    </xdr:from>
    <xdr:to>
      <xdr:col>10</xdr:col>
      <xdr:colOff>1020808</xdr:colOff>
      <xdr:row>37</xdr:row>
      <xdr:rowOff>407670</xdr:rowOff>
    </xdr:to>
    <xdr:sp macro="" textlink="">
      <xdr:nvSpPr>
        <xdr:cNvPr id="7" name="Isosceles Triangle 6">
          <a:extLst>
            <a:ext uri="{FF2B5EF4-FFF2-40B4-BE49-F238E27FC236}">
              <a16:creationId xmlns:a16="http://schemas.microsoft.com/office/drawing/2014/main" id="{72C06A05-9DF0-467D-8E56-0B826943A7D1}"/>
            </a:ext>
          </a:extLst>
        </xdr:cNvPr>
        <xdr:cNvSpPr>
          <a:spLocks noChangeAspect="1"/>
        </xdr:cNvSpPr>
      </xdr:nvSpPr>
      <xdr:spPr>
        <a:xfrm rot="10800000">
          <a:off x="10648950" y="5505450"/>
          <a:ext cx="27033" cy="127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933450</xdr:colOff>
      <xdr:row>9</xdr:row>
      <xdr:rowOff>361950</xdr:rowOff>
    </xdr:from>
    <xdr:to>
      <xdr:col>3</xdr:col>
      <xdr:colOff>1020808</xdr:colOff>
      <xdr:row>9</xdr:row>
      <xdr:rowOff>407670</xdr:rowOff>
    </xdr:to>
    <xdr:sp macro="" textlink="">
      <xdr:nvSpPr>
        <xdr:cNvPr id="2" name="Isosceles Triangle 1">
          <a:extLst>
            <a:ext uri="{FF2B5EF4-FFF2-40B4-BE49-F238E27FC236}">
              <a16:creationId xmlns:a16="http://schemas.microsoft.com/office/drawing/2014/main" id="{96FB0481-C028-4279-8E76-CAD775731D7D}"/>
            </a:ext>
          </a:extLst>
        </xdr:cNvPr>
        <xdr:cNvSpPr>
          <a:spLocks noChangeAspect="1"/>
        </xdr:cNvSpPr>
      </xdr:nvSpPr>
      <xdr:spPr>
        <a:xfrm rot="10800000">
          <a:off x="3695700" y="0"/>
          <a:ext cx="0" cy="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933450</xdr:colOff>
      <xdr:row>14</xdr:row>
      <xdr:rowOff>361950</xdr:rowOff>
    </xdr:from>
    <xdr:to>
      <xdr:col>5</xdr:col>
      <xdr:colOff>1020808</xdr:colOff>
      <xdr:row>14</xdr:row>
      <xdr:rowOff>407670</xdr:rowOff>
    </xdr:to>
    <xdr:sp macro="" textlink="">
      <xdr:nvSpPr>
        <xdr:cNvPr id="3" name="Isosceles Triangle 2">
          <a:extLst>
            <a:ext uri="{FF2B5EF4-FFF2-40B4-BE49-F238E27FC236}">
              <a16:creationId xmlns:a16="http://schemas.microsoft.com/office/drawing/2014/main" id="{BB26CEC1-4823-421C-972F-40383EA80193}"/>
            </a:ext>
          </a:extLst>
        </xdr:cNvPr>
        <xdr:cNvSpPr>
          <a:spLocks noChangeAspect="1"/>
        </xdr:cNvSpPr>
      </xdr:nvSpPr>
      <xdr:spPr>
        <a:xfrm rot="10800000">
          <a:off x="5537200" y="0"/>
          <a:ext cx="87358" cy="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933450</xdr:colOff>
      <xdr:row>40</xdr:row>
      <xdr:rowOff>361950</xdr:rowOff>
    </xdr:from>
    <xdr:to>
      <xdr:col>8</xdr:col>
      <xdr:colOff>1020808</xdr:colOff>
      <xdr:row>40</xdr:row>
      <xdr:rowOff>407670</xdr:rowOff>
    </xdr:to>
    <xdr:sp macro="" textlink="">
      <xdr:nvSpPr>
        <xdr:cNvPr id="4" name="Isosceles Triangle 3">
          <a:extLst>
            <a:ext uri="{FF2B5EF4-FFF2-40B4-BE49-F238E27FC236}">
              <a16:creationId xmlns:a16="http://schemas.microsoft.com/office/drawing/2014/main" id="{CF57DE1C-4F04-4625-B86F-30650A40166D}"/>
            </a:ext>
          </a:extLst>
        </xdr:cNvPr>
        <xdr:cNvSpPr>
          <a:spLocks noChangeAspect="1"/>
        </xdr:cNvSpPr>
      </xdr:nvSpPr>
      <xdr:spPr>
        <a:xfrm rot="10800000">
          <a:off x="8674100" y="6242050"/>
          <a:ext cx="0" cy="127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933450</xdr:colOff>
      <xdr:row>40</xdr:row>
      <xdr:rowOff>361950</xdr:rowOff>
    </xdr:from>
    <xdr:to>
      <xdr:col>10</xdr:col>
      <xdr:colOff>1020808</xdr:colOff>
      <xdr:row>40</xdr:row>
      <xdr:rowOff>407670</xdr:rowOff>
    </xdr:to>
    <xdr:sp macro="" textlink="">
      <xdr:nvSpPr>
        <xdr:cNvPr id="5" name="Isosceles Triangle 4">
          <a:extLst>
            <a:ext uri="{FF2B5EF4-FFF2-40B4-BE49-F238E27FC236}">
              <a16:creationId xmlns:a16="http://schemas.microsoft.com/office/drawing/2014/main" id="{5C7E4E55-6166-471D-A252-15CDBB1AA300}"/>
            </a:ext>
          </a:extLst>
        </xdr:cNvPr>
        <xdr:cNvSpPr>
          <a:spLocks noChangeAspect="1"/>
        </xdr:cNvSpPr>
      </xdr:nvSpPr>
      <xdr:spPr>
        <a:xfrm rot="10800000">
          <a:off x="10642600" y="6242050"/>
          <a:ext cx="30208" cy="127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933450</xdr:colOff>
      <xdr:row>37</xdr:row>
      <xdr:rowOff>361950</xdr:rowOff>
    </xdr:from>
    <xdr:to>
      <xdr:col>8</xdr:col>
      <xdr:colOff>1020808</xdr:colOff>
      <xdr:row>37</xdr:row>
      <xdr:rowOff>407670</xdr:rowOff>
    </xdr:to>
    <xdr:sp macro="" textlink="">
      <xdr:nvSpPr>
        <xdr:cNvPr id="6" name="Isosceles Triangle 5">
          <a:extLst>
            <a:ext uri="{FF2B5EF4-FFF2-40B4-BE49-F238E27FC236}">
              <a16:creationId xmlns:a16="http://schemas.microsoft.com/office/drawing/2014/main" id="{88C8A54E-757F-48AD-8C63-043F212F7E8F}"/>
            </a:ext>
          </a:extLst>
        </xdr:cNvPr>
        <xdr:cNvSpPr>
          <a:spLocks noChangeAspect="1"/>
        </xdr:cNvSpPr>
      </xdr:nvSpPr>
      <xdr:spPr>
        <a:xfrm rot="10800000">
          <a:off x="8674100" y="5537200"/>
          <a:ext cx="0" cy="127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933450</xdr:colOff>
      <xdr:row>37</xdr:row>
      <xdr:rowOff>361950</xdr:rowOff>
    </xdr:from>
    <xdr:to>
      <xdr:col>10</xdr:col>
      <xdr:colOff>1020808</xdr:colOff>
      <xdr:row>37</xdr:row>
      <xdr:rowOff>407670</xdr:rowOff>
    </xdr:to>
    <xdr:sp macro="" textlink="">
      <xdr:nvSpPr>
        <xdr:cNvPr id="7" name="Isosceles Triangle 6">
          <a:extLst>
            <a:ext uri="{FF2B5EF4-FFF2-40B4-BE49-F238E27FC236}">
              <a16:creationId xmlns:a16="http://schemas.microsoft.com/office/drawing/2014/main" id="{10E3C541-DB98-4AB9-B33A-6FF27CF1C3AC}"/>
            </a:ext>
          </a:extLst>
        </xdr:cNvPr>
        <xdr:cNvSpPr>
          <a:spLocks noChangeAspect="1"/>
        </xdr:cNvSpPr>
      </xdr:nvSpPr>
      <xdr:spPr>
        <a:xfrm rot="10800000">
          <a:off x="10642600" y="5537200"/>
          <a:ext cx="30208" cy="127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933450</xdr:colOff>
      <xdr:row>9</xdr:row>
      <xdr:rowOff>361950</xdr:rowOff>
    </xdr:from>
    <xdr:to>
      <xdr:col>3</xdr:col>
      <xdr:colOff>1020808</xdr:colOff>
      <xdr:row>9</xdr:row>
      <xdr:rowOff>407670</xdr:rowOff>
    </xdr:to>
    <xdr:sp macro="" textlink="">
      <xdr:nvSpPr>
        <xdr:cNvPr id="2" name="Isosceles Triangle 1">
          <a:extLst>
            <a:ext uri="{FF2B5EF4-FFF2-40B4-BE49-F238E27FC236}">
              <a16:creationId xmlns:a16="http://schemas.microsoft.com/office/drawing/2014/main" id="{D6A2DA0C-1C7E-45DF-B56E-BFFC7358F2E3}"/>
            </a:ext>
          </a:extLst>
        </xdr:cNvPr>
        <xdr:cNvSpPr>
          <a:spLocks noChangeAspect="1"/>
        </xdr:cNvSpPr>
      </xdr:nvSpPr>
      <xdr:spPr>
        <a:xfrm rot="10800000">
          <a:off x="3695700" y="0"/>
          <a:ext cx="0" cy="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933450</xdr:colOff>
      <xdr:row>14</xdr:row>
      <xdr:rowOff>361950</xdr:rowOff>
    </xdr:from>
    <xdr:to>
      <xdr:col>5</xdr:col>
      <xdr:colOff>1020808</xdr:colOff>
      <xdr:row>14</xdr:row>
      <xdr:rowOff>407670</xdr:rowOff>
    </xdr:to>
    <xdr:sp macro="" textlink="">
      <xdr:nvSpPr>
        <xdr:cNvPr id="3" name="Isosceles Triangle 2">
          <a:extLst>
            <a:ext uri="{FF2B5EF4-FFF2-40B4-BE49-F238E27FC236}">
              <a16:creationId xmlns:a16="http://schemas.microsoft.com/office/drawing/2014/main" id="{E13C8CC2-94E9-464E-980F-1E5C7659C057}"/>
            </a:ext>
          </a:extLst>
        </xdr:cNvPr>
        <xdr:cNvSpPr>
          <a:spLocks noChangeAspect="1"/>
        </xdr:cNvSpPr>
      </xdr:nvSpPr>
      <xdr:spPr>
        <a:xfrm rot="10800000">
          <a:off x="5534025" y="0"/>
          <a:ext cx="84183" cy="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933450</xdr:colOff>
      <xdr:row>40</xdr:row>
      <xdr:rowOff>361950</xdr:rowOff>
    </xdr:from>
    <xdr:to>
      <xdr:col>8</xdr:col>
      <xdr:colOff>1020808</xdr:colOff>
      <xdr:row>40</xdr:row>
      <xdr:rowOff>407670</xdr:rowOff>
    </xdr:to>
    <xdr:sp macro="" textlink="">
      <xdr:nvSpPr>
        <xdr:cNvPr id="4" name="Isosceles Triangle 3">
          <a:extLst>
            <a:ext uri="{FF2B5EF4-FFF2-40B4-BE49-F238E27FC236}">
              <a16:creationId xmlns:a16="http://schemas.microsoft.com/office/drawing/2014/main" id="{C9AA8E21-08E2-494D-9B37-ACC62789B8D1}"/>
            </a:ext>
          </a:extLst>
        </xdr:cNvPr>
        <xdr:cNvSpPr>
          <a:spLocks noChangeAspect="1"/>
        </xdr:cNvSpPr>
      </xdr:nvSpPr>
      <xdr:spPr>
        <a:xfrm rot="10800000">
          <a:off x="8677275" y="6210300"/>
          <a:ext cx="0" cy="127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933450</xdr:colOff>
      <xdr:row>40</xdr:row>
      <xdr:rowOff>361950</xdr:rowOff>
    </xdr:from>
    <xdr:to>
      <xdr:col>10</xdr:col>
      <xdr:colOff>1020808</xdr:colOff>
      <xdr:row>40</xdr:row>
      <xdr:rowOff>407670</xdr:rowOff>
    </xdr:to>
    <xdr:sp macro="" textlink="">
      <xdr:nvSpPr>
        <xdr:cNvPr id="5" name="Isosceles Triangle 4">
          <a:extLst>
            <a:ext uri="{FF2B5EF4-FFF2-40B4-BE49-F238E27FC236}">
              <a16:creationId xmlns:a16="http://schemas.microsoft.com/office/drawing/2014/main" id="{43B6F215-BC9B-4C97-AD25-3DC5C083C312}"/>
            </a:ext>
          </a:extLst>
        </xdr:cNvPr>
        <xdr:cNvSpPr>
          <a:spLocks noChangeAspect="1"/>
        </xdr:cNvSpPr>
      </xdr:nvSpPr>
      <xdr:spPr>
        <a:xfrm rot="10800000">
          <a:off x="10648950" y="6210300"/>
          <a:ext cx="27033" cy="127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933450</xdr:colOff>
      <xdr:row>37</xdr:row>
      <xdr:rowOff>361950</xdr:rowOff>
    </xdr:from>
    <xdr:to>
      <xdr:col>8</xdr:col>
      <xdr:colOff>1020808</xdr:colOff>
      <xdr:row>37</xdr:row>
      <xdr:rowOff>407670</xdr:rowOff>
    </xdr:to>
    <xdr:sp macro="" textlink="">
      <xdr:nvSpPr>
        <xdr:cNvPr id="6" name="Isosceles Triangle 5">
          <a:extLst>
            <a:ext uri="{FF2B5EF4-FFF2-40B4-BE49-F238E27FC236}">
              <a16:creationId xmlns:a16="http://schemas.microsoft.com/office/drawing/2014/main" id="{58C91339-F69F-48D3-8372-54F448457507}"/>
            </a:ext>
          </a:extLst>
        </xdr:cNvPr>
        <xdr:cNvSpPr>
          <a:spLocks noChangeAspect="1"/>
        </xdr:cNvSpPr>
      </xdr:nvSpPr>
      <xdr:spPr>
        <a:xfrm rot="10800000">
          <a:off x="8677275" y="5505450"/>
          <a:ext cx="0" cy="127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933450</xdr:colOff>
      <xdr:row>37</xdr:row>
      <xdr:rowOff>361950</xdr:rowOff>
    </xdr:from>
    <xdr:to>
      <xdr:col>10</xdr:col>
      <xdr:colOff>1020808</xdr:colOff>
      <xdr:row>37</xdr:row>
      <xdr:rowOff>407670</xdr:rowOff>
    </xdr:to>
    <xdr:sp macro="" textlink="">
      <xdr:nvSpPr>
        <xdr:cNvPr id="7" name="Isosceles Triangle 6">
          <a:extLst>
            <a:ext uri="{FF2B5EF4-FFF2-40B4-BE49-F238E27FC236}">
              <a16:creationId xmlns:a16="http://schemas.microsoft.com/office/drawing/2014/main" id="{D6C09D5D-8E85-4BF9-8E8F-717081DB67B4}"/>
            </a:ext>
          </a:extLst>
        </xdr:cNvPr>
        <xdr:cNvSpPr>
          <a:spLocks noChangeAspect="1"/>
        </xdr:cNvSpPr>
      </xdr:nvSpPr>
      <xdr:spPr>
        <a:xfrm rot="10800000">
          <a:off x="10648950" y="5505450"/>
          <a:ext cx="27033" cy="127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933450</xdr:colOff>
      <xdr:row>9</xdr:row>
      <xdr:rowOff>361950</xdr:rowOff>
    </xdr:from>
    <xdr:to>
      <xdr:col>3</xdr:col>
      <xdr:colOff>1020808</xdr:colOff>
      <xdr:row>9</xdr:row>
      <xdr:rowOff>407670</xdr:rowOff>
    </xdr:to>
    <xdr:sp macro="" textlink="">
      <xdr:nvSpPr>
        <xdr:cNvPr id="2" name="Isosceles Triangle 1">
          <a:extLst>
            <a:ext uri="{FF2B5EF4-FFF2-40B4-BE49-F238E27FC236}">
              <a16:creationId xmlns:a16="http://schemas.microsoft.com/office/drawing/2014/main" id="{9EA9B2EC-C38A-4910-8CBA-5E8B25C0025C}"/>
            </a:ext>
          </a:extLst>
        </xdr:cNvPr>
        <xdr:cNvSpPr>
          <a:spLocks noChangeAspect="1"/>
        </xdr:cNvSpPr>
      </xdr:nvSpPr>
      <xdr:spPr>
        <a:xfrm rot="10800000">
          <a:off x="3695700" y="0"/>
          <a:ext cx="0" cy="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933450</xdr:colOff>
      <xdr:row>14</xdr:row>
      <xdr:rowOff>361950</xdr:rowOff>
    </xdr:from>
    <xdr:to>
      <xdr:col>5</xdr:col>
      <xdr:colOff>1020808</xdr:colOff>
      <xdr:row>14</xdr:row>
      <xdr:rowOff>407670</xdr:rowOff>
    </xdr:to>
    <xdr:sp macro="" textlink="">
      <xdr:nvSpPr>
        <xdr:cNvPr id="3" name="Isosceles Triangle 2">
          <a:extLst>
            <a:ext uri="{FF2B5EF4-FFF2-40B4-BE49-F238E27FC236}">
              <a16:creationId xmlns:a16="http://schemas.microsoft.com/office/drawing/2014/main" id="{6BD36D98-FB88-46D7-9E77-1438CC6F40BD}"/>
            </a:ext>
          </a:extLst>
        </xdr:cNvPr>
        <xdr:cNvSpPr>
          <a:spLocks noChangeAspect="1"/>
        </xdr:cNvSpPr>
      </xdr:nvSpPr>
      <xdr:spPr>
        <a:xfrm rot="10800000">
          <a:off x="5537200" y="0"/>
          <a:ext cx="87358" cy="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933450</xdr:colOff>
      <xdr:row>40</xdr:row>
      <xdr:rowOff>361950</xdr:rowOff>
    </xdr:from>
    <xdr:to>
      <xdr:col>8</xdr:col>
      <xdr:colOff>1020808</xdr:colOff>
      <xdr:row>40</xdr:row>
      <xdr:rowOff>407670</xdr:rowOff>
    </xdr:to>
    <xdr:sp macro="" textlink="">
      <xdr:nvSpPr>
        <xdr:cNvPr id="4" name="Isosceles Triangle 3">
          <a:extLst>
            <a:ext uri="{FF2B5EF4-FFF2-40B4-BE49-F238E27FC236}">
              <a16:creationId xmlns:a16="http://schemas.microsoft.com/office/drawing/2014/main" id="{D615EC28-75C3-4E77-B33D-3E3A0AA0E0D8}"/>
            </a:ext>
          </a:extLst>
        </xdr:cNvPr>
        <xdr:cNvSpPr>
          <a:spLocks noChangeAspect="1"/>
        </xdr:cNvSpPr>
      </xdr:nvSpPr>
      <xdr:spPr>
        <a:xfrm rot="10800000">
          <a:off x="8674100" y="6242050"/>
          <a:ext cx="0" cy="127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933450</xdr:colOff>
      <xdr:row>40</xdr:row>
      <xdr:rowOff>361950</xdr:rowOff>
    </xdr:from>
    <xdr:to>
      <xdr:col>10</xdr:col>
      <xdr:colOff>1020808</xdr:colOff>
      <xdr:row>40</xdr:row>
      <xdr:rowOff>407670</xdr:rowOff>
    </xdr:to>
    <xdr:sp macro="" textlink="">
      <xdr:nvSpPr>
        <xdr:cNvPr id="5" name="Isosceles Triangle 4">
          <a:extLst>
            <a:ext uri="{FF2B5EF4-FFF2-40B4-BE49-F238E27FC236}">
              <a16:creationId xmlns:a16="http://schemas.microsoft.com/office/drawing/2014/main" id="{D49775AA-BE16-43DE-9E61-E0A4EAFD2B60}"/>
            </a:ext>
          </a:extLst>
        </xdr:cNvPr>
        <xdr:cNvSpPr>
          <a:spLocks noChangeAspect="1"/>
        </xdr:cNvSpPr>
      </xdr:nvSpPr>
      <xdr:spPr>
        <a:xfrm rot="10800000">
          <a:off x="10642600" y="6242050"/>
          <a:ext cx="30208" cy="127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933450</xdr:colOff>
      <xdr:row>37</xdr:row>
      <xdr:rowOff>361950</xdr:rowOff>
    </xdr:from>
    <xdr:to>
      <xdr:col>8</xdr:col>
      <xdr:colOff>1020808</xdr:colOff>
      <xdr:row>37</xdr:row>
      <xdr:rowOff>407670</xdr:rowOff>
    </xdr:to>
    <xdr:sp macro="" textlink="">
      <xdr:nvSpPr>
        <xdr:cNvPr id="6" name="Isosceles Triangle 5">
          <a:extLst>
            <a:ext uri="{FF2B5EF4-FFF2-40B4-BE49-F238E27FC236}">
              <a16:creationId xmlns:a16="http://schemas.microsoft.com/office/drawing/2014/main" id="{765BB6EF-8B1F-468C-BF2E-315AB1712DF6}"/>
            </a:ext>
          </a:extLst>
        </xdr:cNvPr>
        <xdr:cNvSpPr>
          <a:spLocks noChangeAspect="1"/>
        </xdr:cNvSpPr>
      </xdr:nvSpPr>
      <xdr:spPr>
        <a:xfrm rot="10800000">
          <a:off x="8674100" y="5537200"/>
          <a:ext cx="0" cy="127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933450</xdr:colOff>
      <xdr:row>37</xdr:row>
      <xdr:rowOff>361950</xdr:rowOff>
    </xdr:from>
    <xdr:to>
      <xdr:col>10</xdr:col>
      <xdr:colOff>1020808</xdr:colOff>
      <xdr:row>37</xdr:row>
      <xdr:rowOff>407670</xdr:rowOff>
    </xdr:to>
    <xdr:sp macro="" textlink="">
      <xdr:nvSpPr>
        <xdr:cNvPr id="7" name="Isosceles Triangle 6">
          <a:extLst>
            <a:ext uri="{FF2B5EF4-FFF2-40B4-BE49-F238E27FC236}">
              <a16:creationId xmlns:a16="http://schemas.microsoft.com/office/drawing/2014/main" id="{E410A921-1817-4814-9F5C-91CC04B800E7}"/>
            </a:ext>
          </a:extLst>
        </xdr:cNvPr>
        <xdr:cNvSpPr>
          <a:spLocks noChangeAspect="1"/>
        </xdr:cNvSpPr>
      </xdr:nvSpPr>
      <xdr:spPr>
        <a:xfrm rot="10800000">
          <a:off x="10642600" y="5537200"/>
          <a:ext cx="30208" cy="127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933450</xdr:colOff>
      <xdr:row>9</xdr:row>
      <xdr:rowOff>361950</xdr:rowOff>
    </xdr:from>
    <xdr:to>
      <xdr:col>3</xdr:col>
      <xdr:colOff>1020808</xdr:colOff>
      <xdr:row>9</xdr:row>
      <xdr:rowOff>407670</xdr:rowOff>
    </xdr:to>
    <xdr:sp macro="" textlink="">
      <xdr:nvSpPr>
        <xdr:cNvPr id="2" name="Isosceles Triangle 1">
          <a:extLst>
            <a:ext uri="{FF2B5EF4-FFF2-40B4-BE49-F238E27FC236}">
              <a16:creationId xmlns:a16="http://schemas.microsoft.com/office/drawing/2014/main" id="{7E6E36B0-A11D-46DB-BF90-2ACB4498A7F8}"/>
            </a:ext>
          </a:extLst>
        </xdr:cNvPr>
        <xdr:cNvSpPr>
          <a:spLocks noChangeAspect="1"/>
        </xdr:cNvSpPr>
      </xdr:nvSpPr>
      <xdr:spPr>
        <a:xfrm rot="10800000">
          <a:off x="3695700" y="0"/>
          <a:ext cx="0" cy="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933450</xdr:colOff>
      <xdr:row>14</xdr:row>
      <xdr:rowOff>361950</xdr:rowOff>
    </xdr:from>
    <xdr:to>
      <xdr:col>5</xdr:col>
      <xdr:colOff>1020808</xdr:colOff>
      <xdr:row>14</xdr:row>
      <xdr:rowOff>407670</xdr:rowOff>
    </xdr:to>
    <xdr:sp macro="" textlink="">
      <xdr:nvSpPr>
        <xdr:cNvPr id="3" name="Isosceles Triangle 2">
          <a:extLst>
            <a:ext uri="{FF2B5EF4-FFF2-40B4-BE49-F238E27FC236}">
              <a16:creationId xmlns:a16="http://schemas.microsoft.com/office/drawing/2014/main" id="{85F719DD-BB92-47C9-A65B-9C9C5A157AAB}"/>
            </a:ext>
          </a:extLst>
        </xdr:cNvPr>
        <xdr:cNvSpPr>
          <a:spLocks noChangeAspect="1"/>
        </xdr:cNvSpPr>
      </xdr:nvSpPr>
      <xdr:spPr>
        <a:xfrm rot="10800000">
          <a:off x="5537200" y="0"/>
          <a:ext cx="87358" cy="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933450</xdr:colOff>
      <xdr:row>40</xdr:row>
      <xdr:rowOff>361950</xdr:rowOff>
    </xdr:from>
    <xdr:to>
      <xdr:col>8</xdr:col>
      <xdr:colOff>1020808</xdr:colOff>
      <xdr:row>40</xdr:row>
      <xdr:rowOff>407670</xdr:rowOff>
    </xdr:to>
    <xdr:sp macro="" textlink="">
      <xdr:nvSpPr>
        <xdr:cNvPr id="4" name="Isosceles Triangle 3">
          <a:extLst>
            <a:ext uri="{FF2B5EF4-FFF2-40B4-BE49-F238E27FC236}">
              <a16:creationId xmlns:a16="http://schemas.microsoft.com/office/drawing/2014/main" id="{613639D3-23BB-49F5-B877-155A97DD363C}"/>
            </a:ext>
          </a:extLst>
        </xdr:cNvPr>
        <xdr:cNvSpPr>
          <a:spLocks noChangeAspect="1"/>
        </xdr:cNvSpPr>
      </xdr:nvSpPr>
      <xdr:spPr>
        <a:xfrm rot="10800000">
          <a:off x="8674100" y="6242050"/>
          <a:ext cx="0" cy="127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933450</xdr:colOff>
      <xdr:row>40</xdr:row>
      <xdr:rowOff>361950</xdr:rowOff>
    </xdr:from>
    <xdr:to>
      <xdr:col>10</xdr:col>
      <xdr:colOff>1020808</xdr:colOff>
      <xdr:row>40</xdr:row>
      <xdr:rowOff>407670</xdr:rowOff>
    </xdr:to>
    <xdr:sp macro="" textlink="">
      <xdr:nvSpPr>
        <xdr:cNvPr id="5" name="Isosceles Triangle 4">
          <a:extLst>
            <a:ext uri="{FF2B5EF4-FFF2-40B4-BE49-F238E27FC236}">
              <a16:creationId xmlns:a16="http://schemas.microsoft.com/office/drawing/2014/main" id="{D75DB62E-6DE3-4B8C-AAAF-29D71647EC50}"/>
            </a:ext>
          </a:extLst>
        </xdr:cNvPr>
        <xdr:cNvSpPr>
          <a:spLocks noChangeAspect="1"/>
        </xdr:cNvSpPr>
      </xdr:nvSpPr>
      <xdr:spPr>
        <a:xfrm rot="10800000">
          <a:off x="10642600" y="6242050"/>
          <a:ext cx="30208" cy="127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933450</xdr:colOff>
      <xdr:row>37</xdr:row>
      <xdr:rowOff>361950</xdr:rowOff>
    </xdr:from>
    <xdr:to>
      <xdr:col>8</xdr:col>
      <xdr:colOff>1020808</xdr:colOff>
      <xdr:row>37</xdr:row>
      <xdr:rowOff>407670</xdr:rowOff>
    </xdr:to>
    <xdr:sp macro="" textlink="">
      <xdr:nvSpPr>
        <xdr:cNvPr id="6" name="Isosceles Triangle 5">
          <a:extLst>
            <a:ext uri="{FF2B5EF4-FFF2-40B4-BE49-F238E27FC236}">
              <a16:creationId xmlns:a16="http://schemas.microsoft.com/office/drawing/2014/main" id="{AC1F99B3-CF4C-4C13-A236-72A932DE76E6}"/>
            </a:ext>
          </a:extLst>
        </xdr:cNvPr>
        <xdr:cNvSpPr>
          <a:spLocks noChangeAspect="1"/>
        </xdr:cNvSpPr>
      </xdr:nvSpPr>
      <xdr:spPr>
        <a:xfrm rot="10800000">
          <a:off x="8674100" y="5537200"/>
          <a:ext cx="0" cy="127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933450</xdr:colOff>
      <xdr:row>37</xdr:row>
      <xdr:rowOff>361950</xdr:rowOff>
    </xdr:from>
    <xdr:to>
      <xdr:col>10</xdr:col>
      <xdr:colOff>1020808</xdr:colOff>
      <xdr:row>37</xdr:row>
      <xdr:rowOff>407670</xdr:rowOff>
    </xdr:to>
    <xdr:sp macro="" textlink="">
      <xdr:nvSpPr>
        <xdr:cNvPr id="7" name="Isosceles Triangle 6">
          <a:extLst>
            <a:ext uri="{FF2B5EF4-FFF2-40B4-BE49-F238E27FC236}">
              <a16:creationId xmlns:a16="http://schemas.microsoft.com/office/drawing/2014/main" id="{B09BCF76-9CFB-48A5-9B9D-1BDDCB07EC6D}"/>
            </a:ext>
          </a:extLst>
        </xdr:cNvPr>
        <xdr:cNvSpPr>
          <a:spLocks noChangeAspect="1"/>
        </xdr:cNvSpPr>
      </xdr:nvSpPr>
      <xdr:spPr>
        <a:xfrm rot="10800000">
          <a:off x="10642600" y="5537200"/>
          <a:ext cx="30208" cy="127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933450</xdr:colOff>
      <xdr:row>9</xdr:row>
      <xdr:rowOff>361950</xdr:rowOff>
    </xdr:from>
    <xdr:to>
      <xdr:col>3</xdr:col>
      <xdr:colOff>1020808</xdr:colOff>
      <xdr:row>9</xdr:row>
      <xdr:rowOff>407670</xdr:rowOff>
    </xdr:to>
    <xdr:sp macro="" textlink="">
      <xdr:nvSpPr>
        <xdr:cNvPr id="2" name="Isosceles Triangle 1">
          <a:extLst>
            <a:ext uri="{FF2B5EF4-FFF2-40B4-BE49-F238E27FC236}">
              <a16:creationId xmlns:a16="http://schemas.microsoft.com/office/drawing/2014/main" id="{18AA0307-3EA9-45C9-94FD-FDB8DEF6209E}"/>
            </a:ext>
          </a:extLst>
        </xdr:cNvPr>
        <xdr:cNvSpPr>
          <a:spLocks noChangeAspect="1"/>
        </xdr:cNvSpPr>
      </xdr:nvSpPr>
      <xdr:spPr>
        <a:xfrm rot="10800000">
          <a:off x="3695700" y="0"/>
          <a:ext cx="0" cy="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933450</xdr:colOff>
      <xdr:row>14</xdr:row>
      <xdr:rowOff>361950</xdr:rowOff>
    </xdr:from>
    <xdr:to>
      <xdr:col>5</xdr:col>
      <xdr:colOff>1020808</xdr:colOff>
      <xdr:row>14</xdr:row>
      <xdr:rowOff>407670</xdr:rowOff>
    </xdr:to>
    <xdr:sp macro="" textlink="">
      <xdr:nvSpPr>
        <xdr:cNvPr id="3" name="Isosceles Triangle 2">
          <a:extLst>
            <a:ext uri="{FF2B5EF4-FFF2-40B4-BE49-F238E27FC236}">
              <a16:creationId xmlns:a16="http://schemas.microsoft.com/office/drawing/2014/main" id="{14CC2110-3FBF-4F62-8A0D-D5C134FCE75C}"/>
            </a:ext>
          </a:extLst>
        </xdr:cNvPr>
        <xdr:cNvSpPr>
          <a:spLocks noChangeAspect="1"/>
        </xdr:cNvSpPr>
      </xdr:nvSpPr>
      <xdr:spPr>
        <a:xfrm rot="10800000">
          <a:off x="5537200" y="0"/>
          <a:ext cx="87358" cy="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933450</xdr:colOff>
      <xdr:row>40</xdr:row>
      <xdr:rowOff>361950</xdr:rowOff>
    </xdr:from>
    <xdr:to>
      <xdr:col>8</xdr:col>
      <xdr:colOff>1020808</xdr:colOff>
      <xdr:row>40</xdr:row>
      <xdr:rowOff>407670</xdr:rowOff>
    </xdr:to>
    <xdr:sp macro="" textlink="">
      <xdr:nvSpPr>
        <xdr:cNvPr id="4" name="Isosceles Triangle 3">
          <a:extLst>
            <a:ext uri="{FF2B5EF4-FFF2-40B4-BE49-F238E27FC236}">
              <a16:creationId xmlns:a16="http://schemas.microsoft.com/office/drawing/2014/main" id="{651438CD-ADB0-4726-ABA7-C42E6D7B4D12}"/>
            </a:ext>
          </a:extLst>
        </xdr:cNvPr>
        <xdr:cNvSpPr>
          <a:spLocks noChangeAspect="1"/>
        </xdr:cNvSpPr>
      </xdr:nvSpPr>
      <xdr:spPr>
        <a:xfrm rot="10800000">
          <a:off x="8674100" y="6242050"/>
          <a:ext cx="0" cy="127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933450</xdr:colOff>
      <xdr:row>40</xdr:row>
      <xdr:rowOff>361950</xdr:rowOff>
    </xdr:from>
    <xdr:to>
      <xdr:col>10</xdr:col>
      <xdr:colOff>1020808</xdr:colOff>
      <xdr:row>40</xdr:row>
      <xdr:rowOff>407670</xdr:rowOff>
    </xdr:to>
    <xdr:sp macro="" textlink="">
      <xdr:nvSpPr>
        <xdr:cNvPr id="5" name="Isosceles Triangle 4">
          <a:extLst>
            <a:ext uri="{FF2B5EF4-FFF2-40B4-BE49-F238E27FC236}">
              <a16:creationId xmlns:a16="http://schemas.microsoft.com/office/drawing/2014/main" id="{5DDA7BBD-F555-4D98-BF92-9748C4B79CE0}"/>
            </a:ext>
          </a:extLst>
        </xdr:cNvPr>
        <xdr:cNvSpPr>
          <a:spLocks noChangeAspect="1"/>
        </xdr:cNvSpPr>
      </xdr:nvSpPr>
      <xdr:spPr>
        <a:xfrm rot="10800000">
          <a:off x="10642600" y="6242050"/>
          <a:ext cx="30208" cy="127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933450</xdr:colOff>
      <xdr:row>37</xdr:row>
      <xdr:rowOff>361950</xdr:rowOff>
    </xdr:from>
    <xdr:to>
      <xdr:col>8</xdr:col>
      <xdr:colOff>1020808</xdr:colOff>
      <xdr:row>37</xdr:row>
      <xdr:rowOff>407670</xdr:rowOff>
    </xdr:to>
    <xdr:sp macro="" textlink="">
      <xdr:nvSpPr>
        <xdr:cNvPr id="6" name="Isosceles Triangle 5">
          <a:extLst>
            <a:ext uri="{FF2B5EF4-FFF2-40B4-BE49-F238E27FC236}">
              <a16:creationId xmlns:a16="http://schemas.microsoft.com/office/drawing/2014/main" id="{23EA022B-7112-4D76-AD47-ABBCDCC8AE14}"/>
            </a:ext>
          </a:extLst>
        </xdr:cNvPr>
        <xdr:cNvSpPr>
          <a:spLocks noChangeAspect="1"/>
        </xdr:cNvSpPr>
      </xdr:nvSpPr>
      <xdr:spPr>
        <a:xfrm rot="10800000">
          <a:off x="8674100" y="5537200"/>
          <a:ext cx="0" cy="127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933450</xdr:colOff>
      <xdr:row>37</xdr:row>
      <xdr:rowOff>361950</xdr:rowOff>
    </xdr:from>
    <xdr:to>
      <xdr:col>10</xdr:col>
      <xdr:colOff>1020808</xdr:colOff>
      <xdr:row>37</xdr:row>
      <xdr:rowOff>407670</xdr:rowOff>
    </xdr:to>
    <xdr:sp macro="" textlink="">
      <xdr:nvSpPr>
        <xdr:cNvPr id="7" name="Isosceles Triangle 6">
          <a:extLst>
            <a:ext uri="{FF2B5EF4-FFF2-40B4-BE49-F238E27FC236}">
              <a16:creationId xmlns:a16="http://schemas.microsoft.com/office/drawing/2014/main" id="{61D81B26-CE4C-40E3-980C-252A6B9E913C}"/>
            </a:ext>
          </a:extLst>
        </xdr:cNvPr>
        <xdr:cNvSpPr>
          <a:spLocks noChangeAspect="1"/>
        </xdr:cNvSpPr>
      </xdr:nvSpPr>
      <xdr:spPr>
        <a:xfrm rot="10800000">
          <a:off x="10642600" y="5537200"/>
          <a:ext cx="30208" cy="127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933450</xdr:colOff>
      <xdr:row>9</xdr:row>
      <xdr:rowOff>361950</xdr:rowOff>
    </xdr:from>
    <xdr:to>
      <xdr:col>3</xdr:col>
      <xdr:colOff>1020808</xdr:colOff>
      <xdr:row>9</xdr:row>
      <xdr:rowOff>407670</xdr:rowOff>
    </xdr:to>
    <xdr:sp macro="" textlink="">
      <xdr:nvSpPr>
        <xdr:cNvPr id="2" name="Isosceles Triangle 1">
          <a:extLst>
            <a:ext uri="{FF2B5EF4-FFF2-40B4-BE49-F238E27FC236}">
              <a16:creationId xmlns:a16="http://schemas.microsoft.com/office/drawing/2014/main" id="{97E68C0E-A027-492E-ABE2-D7C2531B182C}"/>
            </a:ext>
          </a:extLst>
        </xdr:cNvPr>
        <xdr:cNvSpPr>
          <a:spLocks noChangeAspect="1"/>
        </xdr:cNvSpPr>
      </xdr:nvSpPr>
      <xdr:spPr>
        <a:xfrm rot="10800000">
          <a:off x="3695700" y="0"/>
          <a:ext cx="0" cy="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933450</xdr:colOff>
      <xdr:row>14</xdr:row>
      <xdr:rowOff>361950</xdr:rowOff>
    </xdr:from>
    <xdr:to>
      <xdr:col>5</xdr:col>
      <xdr:colOff>1020808</xdr:colOff>
      <xdr:row>14</xdr:row>
      <xdr:rowOff>407670</xdr:rowOff>
    </xdr:to>
    <xdr:sp macro="" textlink="">
      <xdr:nvSpPr>
        <xdr:cNvPr id="3" name="Isosceles Triangle 2">
          <a:extLst>
            <a:ext uri="{FF2B5EF4-FFF2-40B4-BE49-F238E27FC236}">
              <a16:creationId xmlns:a16="http://schemas.microsoft.com/office/drawing/2014/main" id="{9BD7C23D-3593-4058-BF33-BB757178AAD1}"/>
            </a:ext>
          </a:extLst>
        </xdr:cNvPr>
        <xdr:cNvSpPr>
          <a:spLocks noChangeAspect="1"/>
        </xdr:cNvSpPr>
      </xdr:nvSpPr>
      <xdr:spPr>
        <a:xfrm rot="10800000">
          <a:off x="5537200" y="0"/>
          <a:ext cx="87358" cy="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933450</xdr:colOff>
      <xdr:row>40</xdr:row>
      <xdr:rowOff>361950</xdr:rowOff>
    </xdr:from>
    <xdr:to>
      <xdr:col>8</xdr:col>
      <xdr:colOff>1020808</xdr:colOff>
      <xdr:row>40</xdr:row>
      <xdr:rowOff>407670</xdr:rowOff>
    </xdr:to>
    <xdr:sp macro="" textlink="">
      <xdr:nvSpPr>
        <xdr:cNvPr id="4" name="Isosceles Triangle 3">
          <a:extLst>
            <a:ext uri="{FF2B5EF4-FFF2-40B4-BE49-F238E27FC236}">
              <a16:creationId xmlns:a16="http://schemas.microsoft.com/office/drawing/2014/main" id="{4D911993-6E40-42D5-9B86-C2803050CE96}"/>
            </a:ext>
          </a:extLst>
        </xdr:cNvPr>
        <xdr:cNvSpPr>
          <a:spLocks noChangeAspect="1"/>
        </xdr:cNvSpPr>
      </xdr:nvSpPr>
      <xdr:spPr>
        <a:xfrm rot="10800000">
          <a:off x="8674100" y="6242050"/>
          <a:ext cx="0" cy="127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933450</xdr:colOff>
      <xdr:row>40</xdr:row>
      <xdr:rowOff>361950</xdr:rowOff>
    </xdr:from>
    <xdr:to>
      <xdr:col>10</xdr:col>
      <xdr:colOff>1020808</xdr:colOff>
      <xdr:row>40</xdr:row>
      <xdr:rowOff>407670</xdr:rowOff>
    </xdr:to>
    <xdr:sp macro="" textlink="">
      <xdr:nvSpPr>
        <xdr:cNvPr id="5" name="Isosceles Triangle 4">
          <a:extLst>
            <a:ext uri="{FF2B5EF4-FFF2-40B4-BE49-F238E27FC236}">
              <a16:creationId xmlns:a16="http://schemas.microsoft.com/office/drawing/2014/main" id="{224B83E2-805D-4923-A450-EBA81998EB30}"/>
            </a:ext>
          </a:extLst>
        </xdr:cNvPr>
        <xdr:cNvSpPr>
          <a:spLocks noChangeAspect="1"/>
        </xdr:cNvSpPr>
      </xdr:nvSpPr>
      <xdr:spPr>
        <a:xfrm rot="10800000">
          <a:off x="10642600" y="6242050"/>
          <a:ext cx="30208" cy="127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933450</xdr:colOff>
      <xdr:row>37</xdr:row>
      <xdr:rowOff>361950</xdr:rowOff>
    </xdr:from>
    <xdr:to>
      <xdr:col>8</xdr:col>
      <xdr:colOff>1020808</xdr:colOff>
      <xdr:row>37</xdr:row>
      <xdr:rowOff>407670</xdr:rowOff>
    </xdr:to>
    <xdr:sp macro="" textlink="">
      <xdr:nvSpPr>
        <xdr:cNvPr id="6" name="Isosceles Triangle 5">
          <a:extLst>
            <a:ext uri="{FF2B5EF4-FFF2-40B4-BE49-F238E27FC236}">
              <a16:creationId xmlns:a16="http://schemas.microsoft.com/office/drawing/2014/main" id="{38A3707A-4FA6-49BF-9728-726AA4A6F796}"/>
            </a:ext>
          </a:extLst>
        </xdr:cNvPr>
        <xdr:cNvSpPr>
          <a:spLocks noChangeAspect="1"/>
        </xdr:cNvSpPr>
      </xdr:nvSpPr>
      <xdr:spPr>
        <a:xfrm rot="10800000">
          <a:off x="8674100" y="5537200"/>
          <a:ext cx="0" cy="127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933450</xdr:colOff>
      <xdr:row>37</xdr:row>
      <xdr:rowOff>361950</xdr:rowOff>
    </xdr:from>
    <xdr:to>
      <xdr:col>10</xdr:col>
      <xdr:colOff>1020808</xdr:colOff>
      <xdr:row>37</xdr:row>
      <xdr:rowOff>407670</xdr:rowOff>
    </xdr:to>
    <xdr:sp macro="" textlink="">
      <xdr:nvSpPr>
        <xdr:cNvPr id="7" name="Isosceles Triangle 6">
          <a:extLst>
            <a:ext uri="{FF2B5EF4-FFF2-40B4-BE49-F238E27FC236}">
              <a16:creationId xmlns:a16="http://schemas.microsoft.com/office/drawing/2014/main" id="{B6BF07F3-D0E7-48C1-B188-D55618846F80}"/>
            </a:ext>
          </a:extLst>
        </xdr:cNvPr>
        <xdr:cNvSpPr>
          <a:spLocks noChangeAspect="1"/>
        </xdr:cNvSpPr>
      </xdr:nvSpPr>
      <xdr:spPr>
        <a:xfrm rot="10800000">
          <a:off x="10642600" y="5537200"/>
          <a:ext cx="30208" cy="127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933450</xdr:colOff>
      <xdr:row>9</xdr:row>
      <xdr:rowOff>361950</xdr:rowOff>
    </xdr:from>
    <xdr:to>
      <xdr:col>3</xdr:col>
      <xdr:colOff>1020808</xdr:colOff>
      <xdr:row>9</xdr:row>
      <xdr:rowOff>407670</xdr:rowOff>
    </xdr:to>
    <xdr:sp macro="" textlink="">
      <xdr:nvSpPr>
        <xdr:cNvPr id="2" name="Isosceles Triangle 1">
          <a:extLst>
            <a:ext uri="{FF2B5EF4-FFF2-40B4-BE49-F238E27FC236}">
              <a16:creationId xmlns:a16="http://schemas.microsoft.com/office/drawing/2014/main" id="{D6E034A9-D1B7-4B1A-A2B9-62E12F62026B}"/>
            </a:ext>
          </a:extLst>
        </xdr:cNvPr>
        <xdr:cNvSpPr>
          <a:spLocks noChangeAspect="1"/>
        </xdr:cNvSpPr>
      </xdr:nvSpPr>
      <xdr:spPr>
        <a:xfrm rot="10800000">
          <a:off x="3695700" y="0"/>
          <a:ext cx="0" cy="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933450</xdr:colOff>
      <xdr:row>14</xdr:row>
      <xdr:rowOff>361950</xdr:rowOff>
    </xdr:from>
    <xdr:to>
      <xdr:col>5</xdr:col>
      <xdr:colOff>1020808</xdr:colOff>
      <xdr:row>14</xdr:row>
      <xdr:rowOff>407670</xdr:rowOff>
    </xdr:to>
    <xdr:sp macro="" textlink="">
      <xdr:nvSpPr>
        <xdr:cNvPr id="3" name="Isosceles Triangle 2">
          <a:extLst>
            <a:ext uri="{FF2B5EF4-FFF2-40B4-BE49-F238E27FC236}">
              <a16:creationId xmlns:a16="http://schemas.microsoft.com/office/drawing/2014/main" id="{992BBA6E-C745-405D-82DC-A37893C5C913}"/>
            </a:ext>
          </a:extLst>
        </xdr:cNvPr>
        <xdr:cNvSpPr>
          <a:spLocks noChangeAspect="1"/>
        </xdr:cNvSpPr>
      </xdr:nvSpPr>
      <xdr:spPr>
        <a:xfrm rot="10800000">
          <a:off x="5537200" y="0"/>
          <a:ext cx="87358" cy="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933450</xdr:colOff>
      <xdr:row>40</xdr:row>
      <xdr:rowOff>361950</xdr:rowOff>
    </xdr:from>
    <xdr:to>
      <xdr:col>8</xdr:col>
      <xdr:colOff>1020808</xdr:colOff>
      <xdr:row>40</xdr:row>
      <xdr:rowOff>407670</xdr:rowOff>
    </xdr:to>
    <xdr:sp macro="" textlink="">
      <xdr:nvSpPr>
        <xdr:cNvPr id="4" name="Isosceles Triangle 3">
          <a:extLst>
            <a:ext uri="{FF2B5EF4-FFF2-40B4-BE49-F238E27FC236}">
              <a16:creationId xmlns:a16="http://schemas.microsoft.com/office/drawing/2014/main" id="{D4CAF0B8-569F-47A1-96E8-60DCA3E6B362}"/>
            </a:ext>
          </a:extLst>
        </xdr:cNvPr>
        <xdr:cNvSpPr>
          <a:spLocks noChangeAspect="1"/>
        </xdr:cNvSpPr>
      </xdr:nvSpPr>
      <xdr:spPr>
        <a:xfrm rot="10800000">
          <a:off x="8674100" y="6248400"/>
          <a:ext cx="0" cy="127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933450</xdr:colOff>
      <xdr:row>40</xdr:row>
      <xdr:rowOff>361950</xdr:rowOff>
    </xdr:from>
    <xdr:to>
      <xdr:col>10</xdr:col>
      <xdr:colOff>1020808</xdr:colOff>
      <xdr:row>40</xdr:row>
      <xdr:rowOff>407670</xdr:rowOff>
    </xdr:to>
    <xdr:sp macro="" textlink="">
      <xdr:nvSpPr>
        <xdr:cNvPr id="5" name="Isosceles Triangle 4">
          <a:extLst>
            <a:ext uri="{FF2B5EF4-FFF2-40B4-BE49-F238E27FC236}">
              <a16:creationId xmlns:a16="http://schemas.microsoft.com/office/drawing/2014/main" id="{35257AF8-AFA9-457E-8B93-F837DA83F841}"/>
            </a:ext>
          </a:extLst>
        </xdr:cNvPr>
        <xdr:cNvSpPr>
          <a:spLocks noChangeAspect="1"/>
        </xdr:cNvSpPr>
      </xdr:nvSpPr>
      <xdr:spPr>
        <a:xfrm rot="10800000">
          <a:off x="10642600" y="6248400"/>
          <a:ext cx="30208" cy="127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933450</xdr:colOff>
      <xdr:row>37</xdr:row>
      <xdr:rowOff>361950</xdr:rowOff>
    </xdr:from>
    <xdr:to>
      <xdr:col>8</xdr:col>
      <xdr:colOff>1020808</xdr:colOff>
      <xdr:row>37</xdr:row>
      <xdr:rowOff>407670</xdr:rowOff>
    </xdr:to>
    <xdr:sp macro="" textlink="">
      <xdr:nvSpPr>
        <xdr:cNvPr id="6" name="Isosceles Triangle 5">
          <a:extLst>
            <a:ext uri="{FF2B5EF4-FFF2-40B4-BE49-F238E27FC236}">
              <a16:creationId xmlns:a16="http://schemas.microsoft.com/office/drawing/2014/main" id="{E6E4FC0E-725B-4D90-8E71-6C0AAC4A5C26}"/>
            </a:ext>
          </a:extLst>
        </xdr:cNvPr>
        <xdr:cNvSpPr>
          <a:spLocks noChangeAspect="1"/>
        </xdr:cNvSpPr>
      </xdr:nvSpPr>
      <xdr:spPr>
        <a:xfrm rot="10800000">
          <a:off x="8674100" y="5543550"/>
          <a:ext cx="0" cy="127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933450</xdr:colOff>
      <xdr:row>37</xdr:row>
      <xdr:rowOff>361950</xdr:rowOff>
    </xdr:from>
    <xdr:to>
      <xdr:col>10</xdr:col>
      <xdr:colOff>1020808</xdr:colOff>
      <xdr:row>37</xdr:row>
      <xdr:rowOff>407670</xdr:rowOff>
    </xdr:to>
    <xdr:sp macro="" textlink="">
      <xdr:nvSpPr>
        <xdr:cNvPr id="7" name="Isosceles Triangle 6">
          <a:extLst>
            <a:ext uri="{FF2B5EF4-FFF2-40B4-BE49-F238E27FC236}">
              <a16:creationId xmlns:a16="http://schemas.microsoft.com/office/drawing/2014/main" id="{A7E17348-8EE4-4A0E-8EC6-CF54615630DB}"/>
            </a:ext>
          </a:extLst>
        </xdr:cNvPr>
        <xdr:cNvSpPr>
          <a:spLocks noChangeAspect="1"/>
        </xdr:cNvSpPr>
      </xdr:nvSpPr>
      <xdr:spPr>
        <a:xfrm rot="10800000">
          <a:off x="10642600" y="5543550"/>
          <a:ext cx="30208" cy="127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933450</xdr:colOff>
      <xdr:row>9</xdr:row>
      <xdr:rowOff>361950</xdr:rowOff>
    </xdr:from>
    <xdr:to>
      <xdr:col>3</xdr:col>
      <xdr:colOff>1020808</xdr:colOff>
      <xdr:row>9</xdr:row>
      <xdr:rowOff>407670</xdr:rowOff>
    </xdr:to>
    <xdr:sp macro="" textlink="">
      <xdr:nvSpPr>
        <xdr:cNvPr id="2" name="Isosceles Triangle 1">
          <a:extLst>
            <a:ext uri="{FF2B5EF4-FFF2-40B4-BE49-F238E27FC236}">
              <a16:creationId xmlns:a16="http://schemas.microsoft.com/office/drawing/2014/main" id="{C6A7A8EC-57A3-460D-9693-0E787265E532}"/>
            </a:ext>
          </a:extLst>
        </xdr:cNvPr>
        <xdr:cNvSpPr>
          <a:spLocks noChangeAspect="1"/>
        </xdr:cNvSpPr>
      </xdr:nvSpPr>
      <xdr:spPr>
        <a:xfrm rot="10800000">
          <a:off x="3695700" y="0"/>
          <a:ext cx="0" cy="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933450</xdr:colOff>
      <xdr:row>14</xdr:row>
      <xdr:rowOff>361950</xdr:rowOff>
    </xdr:from>
    <xdr:to>
      <xdr:col>5</xdr:col>
      <xdr:colOff>1020808</xdr:colOff>
      <xdr:row>14</xdr:row>
      <xdr:rowOff>407670</xdr:rowOff>
    </xdr:to>
    <xdr:sp macro="" textlink="">
      <xdr:nvSpPr>
        <xdr:cNvPr id="3" name="Isosceles Triangle 2">
          <a:extLst>
            <a:ext uri="{FF2B5EF4-FFF2-40B4-BE49-F238E27FC236}">
              <a16:creationId xmlns:a16="http://schemas.microsoft.com/office/drawing/2014/main" id="{1D061320-47AB-487F-9314-F0CD9FBA97E6}"/>
            </a:ext>
          </a:extLst>
        </xdr:cNvPr>
        <xdr:cNvSpPr>
          <a:spLocks noChangeAspect="1"/>
        </xdr:cNvSpPr>
      </xdr:nvSpPr>
      <xdr:spPr>
        <a:xfrm rot="10800000">
          <a:off x="5537200" y="0"/>
          <a:ext cx="87358" cy="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933450</xdr:colOff>
      <xdr:row>40</xdr:row>
      <xdr:rowOff>361950</xdr:rowOff>
    </xdr:from>
    <xdr:to>
      <xdr:col>8</xdr:col>
      <xdr:colOff>1020808</xdr:colOff>
      <xdr:row>40</xdr:row>
      <xdr:rowOff>407670</xdr:rowOff>
    </xdr:to>
    <xdr:sp macro="" textlink="">
      <xdr:nvSpPr>
        <xdr:cNvPr id="4" name="Isosceles Triangle 3">
          <a:extLst>
            <a:ext uri="{FF2B5EF4-FFF2-40B4-BE49-F238E27FC236}">
              <a16:creationId xmlns:a16="http://schemas.microsoft.com/office/drawing/2014/main" id="{B9ABE5C2-3131-4E91-A72E-3AA1659AC3D5}"/>
            </a:ext>
          </a:extLst>
        </xdr:cNvPr>
        <xdr:cNvSpPr>
          <a:spLocks noChangeAspect="1"/>
        </xdr:cNvSpPr>
      </xdr:nvSpPr>
      <xdr:spPr>
        <a:xfrm rot="10800000">
          <a:off x="8674100" y="6242050"/>
          <a:ext cx="0" cy="127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933450</xdr:colOff>
      <xdr:row>40</xdr:row>
      <xdr:rowOff>361950</xdr:rowOff>
    </xdr:from>
    <xdr:to>
      <xdr:col>10</xdr:col>
      <xdr:colOff>1020808</xdr:colOff>
      <xdr:row>40</xdr:row>
      <xdr:rowOff>407670</xdr:rowOff>
    </xdr:to>
    <xdr:sp macro="" textlink="">
      <xdr:nvSpPr>
        <xdr:cNvPr id="5" name="Isosceles Triangle 4">
          <a:extLst>
            <a:ext uri="{FF2B5EF4-FFF2-40B4-BE49-F238E27FC236}">
              <a16:creationId xmlns:a16="http://schemas.microsoft.com/office/drawing/2014/main" id="{17B3B8A6-BD6D-4471-B460-AB9CAAED30E9}"/>
            </a:ext>
          </a:extLst>
        </xdr:cNvPr>
        <xdr:cNvSpPr>
          <a:spLocks noChangeAspect="1"/>
        </xdr:cNvSpPr>
      </xdr:nvSpPr>
      <xdr:spPr>
        <a:xfrm rot="10800000">
          <a:off x="10642600" y="6242050"/>
          <a:ext cx="30208" cy="127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933450</xdr:colOff>
      <xdr:row>37</xdr:row>
      <xdr:rowOff>361950</xdr:rowOff>
    </xdr:from>
    <xdr:to>
      <xdr:col>8</xdr:col>
      <xdr:colOff>1020808</xdr:colOff>
      <xdr:row>37</xdr:row>
      <xdr:rowOff>407670</xdr:rowOff>
    </xdr:to>
    <xdr:sp macro="" textlink="">
      <xdr:nvSpPr>
        <xdr:cNvPr id="6" name="Isosceles Triangle 5">
          <a:extLst>
            <a:ext uri="{FF2B5EF4-FFF2-40B4-BE49-F238E27FC236}">
              <a16:creationId xmlns:a16="http://schemas.microsoft.com/office/drawing/2014/main" id="{8140320B-0ADB-4551-8B13-1C3D5F058AD4}"/>
            </a:ext>
          </a:extLst>
        </xdr:cNvPr>
        <xdr:cNvSpPr>
          <a:spLocks noChangeAspect="1"/>
        </xdr:cNvSpPr>
      </xdr:nvSpPr>
      <xdr:spPr>
        <a:xfrm rot="10800000">
          <a:off x="8674100" y="5537200"/>
          <a:ext cx="0" cy="127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933450</xdr:colOff>
      <xdr:row>37</xdr:row>
      <xdr:rowOff>361950</xdr:rowOff>
    </xdr:from>
    <xdr:to>
      <xdr:col>10</xdr:col>
      <xdr:colOff>1020808</xdr:colOff>
      <xdr:row>37</xdr:row>
      <xdr:rowOff>407670</xdr:rowOff>
    </xdr:to>
    <xdr:sp macro="" textlink="">
      <xdr:nvSpPr>
        <xdr:cNvPr id="7" name="Isosceles Triangle 6">
          <a:extLst>
            <a:ext uri="{FF2B5EF4-FFF2-40B4-BE49-F238E27FC236}">
              <a16:creationId xmlns:a16="http://schemas.microsoft.com/office/drawing/2014/main" id="{6ADA607F-3AA9-4DE3-A104-446CE3AAC4E8}"/>
            </a:ext>
          </a:extLst>
        </xdr:cNvPr>
        <xdr:cNvSpPr>
          <a:spLocks noChangeAspect="1"/>
        </xdr:cNvSpPr>
      </xdr:nvSpPr>
      <xdr:spPr>
        <a:xfrm rot="10800000">
          <a:off x="10642600" y="5537200"/>
          <a:ext cx="30208" cy="127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933450</xdr:colOff>
      <xdr:row>9</xdr:row>
      <xdr:rowOff>361950</xdr:rowOff>
    </xdr:from>
    <xdr:to>
      <xdr:col>3</xdr:col>
      <xdr:colOff>1020808</xdr:colOff>
      <xdr:row>9</xdr:row>
      <xdr:rowOff>407670</xdr:rowOff>
    </xdr:to>
    <xdr:sp macro="" textlink="">
      <xdr:nvSpPr>
        <xdr:cNvPr id="2" name="Isosceles Triangle 1">
          <a:extLst>
            <a:ext uri="{FF2B5EF4-FFF2-40B4-BE49-F238E27FC236}">
              <a16:creationId xmlns:a16="http://schemas.microsoft.com/office/drawing/2014/main" id="{77366A91-372B-4FF7-AC3C-11CC90A3BBA1}"/>
            </a:ext>
          </a:extLst>
        </xdr:cNvPr>
        <xdr:cNvSpPr>
          <a:spLocks noChangeAspect="1"/>
        </xdr:cNvSpPr>
      </xdr:nvSpPr>
      <xdr:spPr>
        <a:xfrm rot="10800000">
          <a:off x="3695700" y="0"/>
          <a:ext cx="0" cy="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933450</xdr:colOff>
      <xdr:row>14</xdr:row>
      <xdr:rowOff>361950</xdr:rowOff>
    </xdr:from>
    <xdr:to>
      <xdr:col>5</xdr:col>
      <xdr:colOff>1020808</xdr:colOff>
      <xdr:row>14</xdr:row>
      <xdr:rowOff>407670</xdr:rowOff>
    </xdr:to>
    <xdr:sp macro="" textlink="">
      <xdr:nvSpPr>
        <xdr:cNvPr id="3" name="Isosceles Triangle 2">
          <a:extLst>
            <a:ext uri="{FF2B5EF4-FFF2-40B4-BE49-F238E27FC236}">
              <a16:creationId xmlns:a16="http://schemas.microsoft.com/office/drawing/2014/main" id="{A1ADC161-8F61-4E7D-8ED6-D214A9779A22}"/>
            </a:ext>
          </a:extLst>
        </xdr:cNvPr>
        <xdr:cNvSpPr>
          <a:spLocks noChangeAspect="1"/>
        </xdr:cNvSpPr>
      </xdr:nvSpPr>
      <xdr:spPr>
        <a:xfrm rot="10800000">
          <a:off x="5537200" y="0"/>
          <a:ext cx="87358" cy="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933450</xdr:colOff>
      <xdr:row>40</xdr:row>
      <xdr:rowOff>361950</xdr:rowOff>
    </xdr:from>
    <xdr:to>
      <xdr:col>8</xdr:col>
      <xdr:colOff>1020808</xdr:colOff>
      <xdr:row>40</xdr:row>
      <xdr:rowOff>407670</xdr:rowOff>
    </xdr:to>
    <xdr:sp macro="" textlink="">
      <xdr:nvSpPr>
        <xdr:cNvPr id="4" name="Isosceles Triangle 3">
          <a:extLst>
            <a:ext uri="{FF2B5EF4-FFF2-40B4-BE49-F238E27FC236}">
              <a16:creationId xmlns:a16="http://schemas.microsoft.com/office/drawing/2014/main" id="{EA53E8B2-ECC1-4141-BB44-B7B3466860AD}"/>
            </a:ext>
          </a:extLst>
        </xdr:cNvPr>
        <xdr:cNvSpPr>
          <a:spLocks noChangeAspect="1"/>
        </xdr:cNvSpPr>
      </xdr:nvSpPr>
      <xdr:spPr>
        <a:xfrm rot="10800000">
          <a:off x="8674100" y="6242050"/>
          <a:ext cx="0" cy="127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933450</xdr:colOff>
      <xdr:row>40</xdr:row>
      <xdr:rowOff>361950</xdr:rowOff>
    </xdr:from>
    <xdr:to>
      <xdr:col>10</xdr:col>
      <xdr:colOff>1020808</xdr:colOff>
      <xdr:row>40</xdr:row>
      <xdr:rowOff>407670</xdr:rowOff>
    </xdr:to>
    <xdr:sp macro="" textlink="">
      <xdr:nvSpPr>
        <xdr:cNvPr id="5" name="Isosceles Triangle 4">
          <a:extLst>
            <a:ext uri="{FF2B5EF4-FFF2-40B4-BE49-F238E27FC236}">
              <a16:creationId xmlns:a16="http://schemas.microsoft.com/office/drawing/2014/main" id="{FF9215E2-F90B-4B0A-9317-3F904F8963C2}"/>
            </a:ext>
          </a:extLst>
        </xdr:cNvPr>
        <xdr:cNvSpPr>
          <a:spLocks noChangeAspect="1"/>
        </xdr:cNvSpPr>
      </xdr:nvSpPr>
      <xdr:spPr>
        <a:xfrm rot="10800000">
          <a:off x="10642600" y="6242050"/>
          <a:ext cx="30208" cy="127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933450</xdr:colOff>
      <xdr:row>37</xdr:row>
      <xdr:rowOff>361950</xdr:rowOff>
    </xdr:from>
    <xdr:to>
      <xdr:col>8</xdr:col>
      <xdr:colOff>1020808</xdr:colOff>
      <xdr:row>37</xdr:row>
      <xdr:rowOff>407670</xdr:rowOff>
    </xdr:to>
    <xdr:sp macro="" textlink="">
      <xdr:nvSpPr>
        <xdr:cNvPr id="6" name="Isosceles Triangle 5">
          <a:extLst>
            <a:ext uri="{FF2B5EF4-FFF2-40B4-BE49-F238E27FC236}">
              <a16:creationId xmlns:a16="http://schemas.microsoft.com/office/drawing/2014/main" id="{A48B5A76-84B3-46D5-9E20-08016ECB1EA0}"/>
            </a:ext>
          </a:extLst>
        </xdr:cNvPr>
        <xdr:cNvSpPr>
          <a:spLocks noChangeAspect="1"/>
        </xdr:cNvSpPr>
      </xdr:nvSpPr>
      <xdr:spPr>
        <a:xfrm rot="10800000">
          <a:off x="8674100" y="5537200"/>
          <a:ext cx="0" cy="127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933450</xdr:colOff>
      <xdr:row>37</xdr:row>
      <xdr:rowOff>361950</xdr:rowOff>
    </xdr:from>
    <xdr:to>
      <xdr:col>10</xdr:col>
      <xdr:colOff>1020808</xdr:colOff>
      <xdr:row>37</xdr:row>
      <xdr:rowOff>407670</xdr:rowOff>
    </xdr:to>
    <xdr:sp macro="" textlink="">
      <xdr:nvSpPr>
        <xdr:cNvPr id="7" name="Isosceles Triangle 6">
          <a:extLst>
            <a:ext uri="{FF2B5EF4-FFF2-40B4-BE49-F238E27FC236}">
              <a16:creationId xmlns:a16="http://schemas.microsoft.com/office/drawing/2014/main" id="{0933FCFE-B64E-4EEC-AF65-E354E6AB93B4}"/>
            </a:ext>
          </a:extLst>
        </xdr:cNvPr>
        <xdr:cNvSpPr>
          <a:spLocks noChangeAspect="1"/>
        </xdr:cNvSpPr>
      </xdr:nvSpPr>
      <xdr:spPr>
        <a:xfrm rot="10800000">
          <a:off x="10642600" y="5537200"/>
          <a:ext cx="30208" cy="127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researchadmin.asu.edu/procedures/working-with-asu-foundation/pre-award/"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researchadmin.asu.edu/procedures/working-with-asu-foundation/pre-award/"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researchadmin.asu.edu/procedures/working-with-asu-foundation/pre-awar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researchadmin.asu.edu/procedures/working-with-asu-foundation/pre-award/"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researchadmin.asu.edu/procedures/working-with-asu-foundation/pre-award/"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researchadmin.asu.edu/procedures/working-with-asu-foundation/pre-award/"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researchadmin.asu.edu/procedures/working-with-asu-foundation/pre-award/"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researchadmin.asu.edu/procedures/working-with-asu-foundation/pre-award/"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researchadmin.asu.edu/procedures/working-with-asu-foundation/pre-award/"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researchadmin.asu.edu/procedures/working-with-asu-foundation/pre-award/"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researchadmin.asu.edu/procedures/working-with-asu-foundation/pre-awar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8451D-B764-418C-A6A7-CDE3F92B2AF2}">
  <dimension ref="A1:I20"/>
  <sheetViews>
    <sheetView tabSelected="1" zoomScale="90" zoomScaleNormal="90" workbookViewId="0">
      <selection activeCell="H7" sqref="H7"/>
    </sheetView>
  </sheetViews>
  <sheetFormatPr defaultColWidth="8.7109375" defaultRowHeight="15" x14ac:dyDescent="0.25"/>
  <cols>
    <col min="1" max="1" width="3.7109375" style="1" customWidth="1"/>
    <col min="2" max="2" width="18.85546875" style="1" customWidth="1"/>
    <col min="3" max="3" width="17.7109375" style="1" customWidth="1"/>
    <col min="4" max="4" width="12.5703125" style="1" bestFit="1" customWidth="1"/>
    <col min="5" max="5" width="13" style="1" bestFit="1" customWidth="1"/>
    <col min="6" max="7" width="14.7109375" style="1" customWidth="1"/>
    <col min="8" max="9" width="19.28515625" style="4" customWidth="1"/>
    <col min="10" max="16384" width="8.7109375" style="1"/>
  </cols>
  <sheetData>
    <row r="1" spans="1:9" x14ac:dyDescent="0.25">
      <c r="A1" s="27"/>
      <c r="B1" s="28"/>
      <c r="C1" s="28"/>
      <c r="D1" s="28"/>
      <c r="E1" s="28"/>
      <c r="F1" s="28"/>
      <c r="G1" s="77"/>
    </row>
    <row r="2" spans="1:9" x14ac:dyDescent="0.25">
      <c r="A2" s="29"/>
      <c r="B2" s="84" t="s">
        <v>33</v>
      </c>
      <c r="C2" s="84"/>
      <c r="D2" s="84"/>
      <c r="E2" s="84"/>
      <c r="F2" s="84"/>
      <c r="G2" s="30"/>
    </row>
    <row r="3" spans="1:9" ht="356.25" customHeight="1" x14ac:dyDescent="0.25">
      <c r="A3" s="29"/>
      <c r="B3" s="83" t="s">
        <v>168</v>
      </c>
      <c r="C3" s="83"/>
      <c r="D3" s="83"/>
      <c r="E3" s="83"/>
      <c r="F3" s="83"/>
      <c r="G3" s="78"/>
    </row>
    <row r="4" spans="1:9" x14ac:dyDescent="0.25">
      <c r="A4" s="29"/>
      <c r="B4" s="82" t="s">
        <v>167</v>
      </c>
      <c r="C4" s="82"/>
      <c r="D4" s="82"/>
      <c r="E4" s="82"/>
      <c r="F4" s="82"/>
      <c r="G4" s="78"/>
    </row>
    <row r="5" spans="1:9" ht="15.75" thickBot="1" x14ac:dyDescent="0.3">
      <c r="A5" s="32"/>
      <c r="B5" s="33"/>
      <c r="C5" s="33"/>
      <c r="D5" s="33"/>
      <c r="E5" s="33"/>
      <c r="F5" s="33"/>
      <c r="G5" s="79"/>
    </row>
    <row r="8" spans="1:9" ht="15.75" thickBot="1" x14ac:dyDescent="0.3">
      <c r="F8" s="4"/>
      <c r="G8" s="4"/>
    </row>
    <row r="9" spans="1:9" ht="27" x14ac:dyDescent="0.25">
      <c r="B9" s="72" t="s">
        <v>48</v>
      </c>
      <c r="C9" s="63" t="s">
        <v>139</v>
      </c>
      <c r="D9" s="63" t="s">
        <v>140</v>
      </c>
      <c r="E9" s="63" t="s">
        <v>141</v>
      </c>
      <c r="F9" s="81" t="s">
        <v>142</v>
      </c>
      <c r="H9" s="1"/>
      <c r="I9" s="1"/>
    </row>
    <row r="10" spans="1:9" ht="15.75" thickBot="1" x14ac:dyDescent="0.3">
      <c r="B10" s="73" t="s">
        <v>143</v>
      </c>
      <c r="C10" s="68">
        <v>0</v>
      </c>
      <c r="D10" s="69">
        <v>46023</v>
      </c>
      <c r="E10" s="69">
        <v>46387</v>
      </c>
      <c r="F10" s="74">
        <f>'Calculations Y1'!F39</f>
        <v>0</v>
      </c>
      <c r="H10" s="1"/>
      <c r="I10" s="1"/>
    </row>
    <row r="11" spans="1:9" ht="15.75" thickBot="1" x14ac:dyDescent="0.3">
      <c r="B11" s="75" t="s">
        <v>144</v>
      </c>
      <c r="C11" s="68">
        <v>0</v>
      </c>
      <c r="D11" s="69">
        <v>46388</v>
      </c>
      <c r="E11" s="69">
        <v>46752</v>
      </c>
      <c r="F11" s="74">
        <f>'Calculations Y2'!F39</f>
        <v>0</v>
      </c>
      <c r="H11" s="1"/>
      <c r="I11" s="1"/>
    </row>
    <row r="12" spans="1:9" ht="15.75" thickBot="1" x14ac:dyDescent="0.3">
      <c r="B12" s="75" t="s">
        <v>145</v>
      </c>
      <c r="C12" s="68">
        <v>0</v>
      </c>
      <c r="D12" s="69">
        <v>46753</v>
      </c>
      <c r="E12" s="69">
        <v>47118</v>
      </c>
      <c r="F12" s="74">
        <f>'Calculations Y3'!F39</f>
        <v>0</v>
      </c>
      <c r="H12" s="1"/>
      <c r="I12" s="1"/>
    </row>
    <row r="13" spans="1:9" ht="15.75" thickBot="1" x14ac:dyDescent="0.3">
      <c r="B13" s="73" t="s">
        <v>146</v>
      </c>
      <c r="C13" s="68">
        <v>0</v>
      </c>
      <c r="D13" s="69">
        <v>47119</v>
      </c>
      <c r="E13" s="69">
        <v>47483</v>
      </c>
      <c r="F13" s="74">
        <f>'Calculations Y4'!F39</f>
        <v>0</v>
      </c>
      <c r="H13" s="1"/>
      <c r="I13" s="1"/>
    </row>
    <row r="14" spans="1:9" ht="15.75" thickBot="1" x14ac:dyDescent="0.3">
      <c r="B14" s="75" t="s">
        <v>147</v>
      </c>
      <c r="C14" s="68">
        <v>0</v>
      </c>
      <c r="D14" s="69">
        <v>47484</v>
      </c>
      <c r="E14" s="69">
        <v>47848</v>
      </c>
      <c r="F14" s="74">
        <f>'Calculations Y5'!F39</f>
        <v>0</v>
      </c>
      <c r="H14" s="1"/>
      <c r="I14" s="1"/>
    </row>
    <row r="15" spans="1:9" ht="15.75" thickBot="1" x14ac:dyDescent="0.3">
      <c r="B15" s="75" t="s">
        <v>148</v>
      </c>
      <c r="C15" s="68">
        <v>0</v>
      </c>
      <c r="D15" s="69">
        <v>47849</v>
      </c>
      <c r="E15" s="69">
        <v>48213</v>
      </c>
      <c r="F15" s="74">
        <f>'Calculations Y6'!F39</f>
        <v>0</v>
      </c>
      <c r="H15" s="1"/>
      <c r="I15" s="1"/>
    </row>
    <row r="16" spans="1:9" ht="15.75" thickBot="1" x14ac:dyDescent="0.3">
      <c r="B16" s="73" t="s">
        <v>149</v>
      </c>
      <c r="C16" s="68">
        <v>0</v>
      </c>
      <c r="D16" s="69">
        <v>48214</v>
      </c>
      <c r="E16" s="69">
        <v>48579</v>
      </c>
      <c r="F16" s="74">
        <f>'Calculations Y7'!F39</f>
        <v>0</v>
      </c>
      <c r="H16" s="1"/>
      <c r="I16" s="1"/>
    </row>
    <row r="17" spans="2:9" ht="15.75" thickBot="1" x14ac:dyDescent="0.3">
      <c r="B17" s="75" t="s">
        <v>150</v>
      </c>
      <c r="C17" s="68">
        <v>0</v>
      </c>
      <c r="D17" s="69">
        <v>48580</v>
      </c>
      <c r="E17" s="69">
        <v>48944</v>
      </c>
      <c r="F17" s="74">
        <f>'Calculations Y8'!F39</f>
        <v>0</v>
      </c>
      <c r="H17" s="1"/>
      <c r="I17" s="1"/>
    </row>
    <row r="18" spans="2:9" ht="15.75" thickBot="1" x14ac:dyDescent="0.3">
      <c r="B18" s="75" t="s">
        <v>151</v>
      </c>
      <c r="C18" s="68">
        <v>0</v>
      </c>
      <c r="D18" s="69">
        <v>48945</v>
      </c>
      <c r="E18" s="69">
        <v>49309</v>
      </c>
      <c r="F18" s="74">
        <f>'Calculations Y9'!F39</f>
        <v>0</v>
      </c>
      <c r="H18" s="1"/>
      <c r="I18" s="1"/>
    </row>
    <row r="19" spans="2:9" ht="15.75" thickBot="1" x14ac:dyDescent="0.3">
      <c r="B19" s="76" t="s">
        <v>152</v>
      </c>
      <c r="C19" s="68">
        <v>0</v>
      </c>
      <c r="D19" s="69">
        <v>49310</v>
      </c>
      <c r="E19" s="69">
        <v>49674</v>
      </c>
      <c r="F19" s="74">
        <f>'Calculations Y10'!F39</f>
        <v>0</v>
      </c>
      <c r="H19" s="1"/>
      <c r="I19" s="1"/>
    </row>
    <row r="20" spans="2:9" x14ac:dyDescent="0.25">
      <c r="C20" s="4"/>
      <c r="G20" s="4"/>
    </row>
  </sheetData>
  <sheetProtection formatCells="0" formatColumns="0" formatRows="0"/>
  <mergeCells count="3">
    <mergeCell ref="B4:F4"/>
    <mergeCell ref="B3:F3"/>
    <mergeCell ref="B2:F2"/>
  </mergeCells>
  <phoneticPr fontId="15" type="noConversion"/>
  <dataValidations count="1">
    <dataValidation type="date" allowBlank="1" showInputMessage="1" showErrorMessage="1" error="'Please enter a valid date'" sqref="D10:E19" xr:uid="{1F9DC8C8-6E3B-403C-BF2E-91CEDE196D0F}">
      <formula1>1</formula1>
      <formula2>73415</formula2>
    </dataValidation>
  </dataValidations>
  <hyperlinks>
    <hyperlink ref="B2" r:id="rId1" xr:uid="{DCA83713-6848-4B42-9CAB-76A796DDB95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5BE49-B5AF-4A1E-AA7C-A040EB086BAD}">
  <dimension ref="A1:AB49"/>
  <sheetViews>
    <sheetView topLeftCell="F22" zoomScale="90" zoomScaleNormal="90" workbookViewId="0">
      <selection activeCell="K21" sqref="K21"/>
    </sheetView>
  </sheetViews>
  <sheetFormatPr defaultColWidth="8.7109375" defaultRowHeight="15" x14ac:dyDescent="0.25"/>
  <cols>
    <col min="1" max="1" width="3.7109375" style="1" customWidth="1"/>
    <col min="2" max="2" width="18.85546875" style="1" customWidth="1"/>
    <col min="3" max="3" width="17.7109375" style="1" customWidth="1"/>
    <col min="4" max="4" width="12.5703125" style="1" bestFit="1" customWidth="1"/>
    <col min="5" max="5" width="13" style="1" bestFit="1" customWidth="1"/>
    <col min="6" max="6" width="14.7109375" style="1" customWidth="1"/>
    <col min="7" max="7" width="16.42578125" style="1" customWidth="1"/>
    <col min="8" max="8" width="14.85546875" style="1" bestFit="1" customWidth="1"/>
    <col min="9" max="9" width="12.28515625" style="4" bestFit="1" customWidth="1"/>
    <col min="10" max="10" width="14.85546875" style="1" bestFit="1" customWidth="1"/>
    <col min="11" max="11" width="13.85546875" style="1" bestFit="1" customWidth="1"/>
    <col min="12" max="12" width="12.42578125" style="4" bestFit="1" customWidth="1"/>
    <col min="13" max="13" width="16.7109375" style="4" customWidth="1"/>
    <col min="14" max="14" width="19.140625" style="4" bestFit="1" customWidth="1"/>
    <col min="15" max="27" width="19.28515625" style="4" customWidth="1"/>
    <col min="28" max="16384" width="8.7109375" style="1"/>
  </cols>
  <sheetData>
    <row r="1" spans="2:27" hidden="1" x14ac:dyDescent="0.25"/>
    <row r="2" spans="2:27" hidden="1" x14ac:dyDescent="0.25">
      <c r="B2" s="6" t="s">
        <v>0</v>
      </c>
    </row>
    <row r="3" spans="2:27" hidden="1" x14ac:dyDescent="0.25">
      <c r="B3" s="1" t="s">
        <v>1</v>
      </c>
    </row>
    <row r="4" spans="2:27" hidden="1" x14ac:dyDescent="0.25"/>
    <row r="5" spans="2:27" ht="75" hidden="1" customHeight="1" x14ac:dyDescent="0.25">
      <c r="B5" s="90" t="s">
        <v>2</v>
      </c>
      <c r="C5" s="90"/>
      <c r="D5" s="90"/>
      <c r="E5" s="90"/>
      <c r="F5" s="90"/>
      <c r="G5" s="90"/>
      <c r="H5" s="90"/>
    </row>
    <row r="6" spans="2:27" ht="45" hidden="1" customHeight="1" x14ac:dyDescent="0.25">
      <c r="B6" s="91" t="s">
        <v>3</v>
      </c>
      <c r="C6" s="91"/>
      <c r="D6" s="91"/>
      <c r="E6" s="91"/>
      <c r="F6" s="91"/>
      <c r="G6" s="91"/>
      <c r="H6" s="91"/>
      <c r="I6" s="91"/>
      <c r="J6" s="91"/>
      <c r="K6" s="91"/>
    </row>
    <row r="7" spans="2:27" hidden="1" x14ac:dyDescent="0.25"/>
    <row r="8" spans="2:27" hidden="1" x14ac:dyDescent="0.25">
      <c r="B8" s="7"/>
    </row>
    <row r="9" spans="2:27" ht="15.75" hidden="1" thickBot="1" x14ac:dyDescent="0.3">
      <c r="B9" s="92" t="s">
        <v>4</v>
      </c>
      <c r="C9" s="93"/>
      <c r="D9" s="93"/>
      <c r="E9" s="93"/>
      <c r="F9" s="93"/>
      <c r="G9" s="94"/>
    </row>
    <row r="10" spans="2:27" ht="54.75" hidden="1" thickBot="1" x14ac:dyDescent="0.3">
      <c r="B10" s="8" t="s">
        <v>5</v>
      </c>
      <c r="C10" s="8" t="s">
        <v>6</v>
      </c>
      <c r="D10" s="9" t="s">
        <v>7</v>
      </c>
      <c r="E10" s="9" t="s">
        <v>8</v>
      </c>
      <c r="F10" s="9" t="s">
        <v>9</v>
      </c>
      <c r="G10" s="10" t="s">
        <v>10</v>
      </c>
      <c r="H10" s="11" t="s">
        <v>11</v>
      </c>
      <c r="I10" s="12" t="s">
        <v>12</v>
      </c>
      <c r="J10" s="13" t="s">
        <v>13</v>
      </c>
      <c r="K10" s="13" t="s">
        <v>14</v>
      </c>
      <c r="L10" s="12" t="s">
        <v>15</v>
      </c>
      <c r="M10" s="14" t="s">
        <v>16</v>
      </c>
      <c r="N10" s="15" t="s">
        <v>17</v>
      </c>
      <c r="O10" s="1"/>
      <c r="P10" s="1"/>
      <c r="Q10" s="1"/>
      <c r="R10" s="1"/>
      <c r="S10" s="1"/>
      <c r="T10" s="1"/>
      <c r="U10" s="1"/>
      <c r="V10" s="1"/>
      <c r="W10" s="1"/>
      <c r="X10" s="1"/>
      <c r="Y10" s="1"/>
      <c r="Z10" s="1"/>
      <c r="AA10" s="1"/>
    </row>
    <row r="11" spans="2:27" hidden="1" x14ac:dyDescent="0.25">
      <c r="B11" s="16" t="s">
        <v>18</v>
      </c>
      <c r="C11" s="17" t="s">
        <v>19</v>
      </c>
      <c r="D11" s="17" t="s">
        <v>20</v>
      </c>
      <c r="E11" s="18">
        <v>1</v>
      </c>
      <c r="F11" s="17">
        <f>61966.42*1.03</f>
        <v>63825.412600000003</v>
      </c>
      <c r="G11" s="19">
        <v>1</v>
      </c>
      <c r="H11" s="20">
        <v>35.78</v>
      </c>
      <c r="I11" s="21">
        <f t="shared" ref="I11" si="0">G11*F11</f>
        <v>63825.412600000003</v>
      </c>
      <c r="J11" s="22">
        <v>0.34200000000000003</v>
      </c>
      <c r="K11" s="21">
        <f t="shared" ref="K11" si="1">IFERROR(ROUND(I11*J11,2),"")</f>
        <v>21828.29</v>
      </c>
      <c r="L11" s="21">
        <f t="shared" ref="L11" si="2">IFERROR(I11+K11,"")</f>
        <v>85653.702600000004</v>
      </c>
      <c r="M11" s="21">
        <v>8565.3700000000008</v>
      </c>
      <c r="N11" s="21">
        <f t="shared" ref="N11" si="3">IFERROR(L11+M11,"")</f>
        <v>94219.0726</v>
      </c>
      <c r="O11" s="1"/>
      <c r="P11" s="1"/>
      <c r="Q11" s="1"/>
      <c r="R11" s="1"/>
      <c r="S11" s="1"/>
      <c r="T11" s="1"/>
      <c r="U11" s="1"/>
      <c r="V11" s="1"/>
      <c r="W11" s="1"/>
      <c r="X11" s="1"/>
      <c r="Y11" s="1"/>
      <c r="Z11" s="1"/>
      <c r="AA11" s="1"/>
    </row>
    <row r="12" spans="2:27" hidden="1" x14ac:dyDescent="0.25"/>
    <row r="13" spans="2:27" hidden="1" x14ac:dyDescent="0.25"/>
    <row r="14" spans="2:27" hidden="1" x14ac:dyDescent="0.25">
      <c r="B14" s="55" t="s">
        <v>21</v>
      </c>
      <c r="C14" s="56">
        <v>8000000</v>
      </c>
    </row>
    <row r="15" spans="2:27" ht="27.75" hidden="1" thickBot="1" x14ac:dyDescent="0.3">
      <c r="B15" s="58" t="s">
        <v>22</v>
      </c>
      <c r="C15" s="58" t="s">
        <v>23</v>
      </c>
      <c r="D15" s="11" t="s">
        <v>24</v>
      </c>
      <c r="E15" s="11" t="s">
        <v>25</v>
      </c>
      <c r="F15" s="59" t="s">
        <v>26</v>
      </c>
      <c r="H15" s="40" t="s">
        <v>27</v>
      </c>
      <c r="J15" s="4"/>
      <c r="K15" s="4"/>
      <c r="L15" s="43"/>
      <c r="M15" s="1"/>
      <c r="N15" s="1"/>
      <c r="O15" s="1"/>
      <c r="P15" s="1"/>
      <c r="Q15" s="1"/>
      <c r="R15" s="1"/>
      <c r="S15" s="1"/>
      <c r="T15" s="1"/>
      <c r="U15" s="1"/>
      <c r="V15" s="1"/>
      <c r="W15" s="1"/>
      <c r="X15" s="1"/>
      <c r="Y15" s="1"/>
      <c r="Z15" s="1"/>
      <c r="AA15" s="1"/>
    </row>
    <row r="16" spans="2:27" hidden="1" x14ac:dyDescent="0.25">
      <c r="B16" s="37" t="s">
        <v>28</v>
      </c>
      <c r="C16" s="38">
        <f>IF(C14&gt;H16,H16,C14)</f>
        <v>199999</v>
      </c>
      <c r="D16" s="39">
        <v>0.1</v>
      </c>
      <c r="E16" s="57">
        <f>(D16*$N$11)/H16</f>
        <v>4.7109771848859242E-2</v>
      </c>
      <c r="F16" s="38">
        <f>ROUND(C16*E16,0)</f>
        <v>9422</v>
      </c>
      <c r="G16" s="4"/>
      <c r="H16" s="41">
        <v>199999</v>
      </c>
      <c r="J16" s="4"/>
      <c r="K16" s="4"/>
      <c r="M16" s="1"/>
      <c r="N16" s="1"/>
      <c r="O16" s="1"/>
      <c r="P16" s="1"/>
      <c r="Q16" s="1"/>
      <c r="R16" s="1"/>
      <c r="S16" s="1"/>
      <c r="T16" s="1"/>
      <c r="U16" s="1"/>
      <c r="V16" s="1"/>
      <c r="W16" s="1"/>
      <c r="X16" s="1"/>
      <c r="Y16" s="1"/>
      <c r="Z16" s="1"/>
      <c r="AA16" s="1"/>
    </row>
    <row r="17" spans="1:28" hidden="1" x14ac:dyDescent="0.25">
      <c r="B17" s="16" t="s">
        <v>29</v>
      </c>
      <c r="C17" s="17">
        <f>IF(AND(C14&gt;H16,C14&gt;H18),H17,IF((C14-H16)&lt;0,0,(C14-H16)))</f>
        <v>300001</v>
      </c>
      <c r="D17" s="23">
        <v>0.15</v>
      </c>
      <c r="E17" s="24">
        <f>(D17*$N$11)/H17</f>
        <v>4.710937926873577E-2</v>
      </c>
      <c r="F17" s="17">
        <f>ROUND(C17*E17,0)</f>
        <v>14133</v>
      </c>
      <c r="G17" s="4"/>
      <c r="H17" s="41">
        <v>300001</v>
      </c>
      <c r="J17" s="4"/>
      <c r="K17" s="4"/>
      <c r="M17" s="1"/>
      <c r="N17" s="1"/>
      <c r="O17" s="1"/>
      <c r="P17" s="1"/>
      <c r="Q17" s="1"/>
      <c r="R17" s="1"/>
      <c r="S17" s="1"/>
      <c r="T17" s="1"/>
      <c r="U17" s="1"/>
      <c r="V17" s="1"/>
      <c r="W17" s="1"/>
      <c r="X17" s="1"/>
      <c r="Y17" s="1"/>
      <c r="Z17" s="1"/>
      <c r="AA17" s="1"/>
    </row>
    <row r="18" spans="1:28" hidden="1" x14ac:dyDescent="0.25">
      <c r="B18" s="16" t="s">
        <v>30</v>
      </c>
      <c r="C18" s="17">
        <f>IF(AND(C14&gt;H18,C14&gt;(SUM(H16:H18))),H18,IF((C14-H18)&lt;0,0,(C14-H18)))</f>
        <v>500000</v>
      </c>
      <c r="D18" s="23">
        <v>0.25</v>
      </c>
      <c r="E18" s="24">
        <f>(D18*$N$11)/H18</f>
        <v>4.7109536299999998E-2</v>
      </c>
      <c r="F18" s="17">
        <f t="shared" ref="F18:F20" si="4">ROUND(C18*E18,0)</f>
        <v>23555</v>
      </c>
      <c r="G18" s="4"/>
      <c r="H18" s="41">
        <v>500000</v>
      </c>
      <c r="J18" s="4"/>
      <c r="K18" s="4"/>
      <c r="M18" s="1"/>
      <c r="N18" s="1"/>
      <c r="O18" s="1"/>
      <c r="P18" s="1"/>
      <c r="Q18" s="1"/>
      <c r="R18" s="1"/>
      <c r="S18" s="1"/>
      <c r="T18" s="1"/>
      <c r="U18" s="1"/>
      <c r="V18" s="1"/>
      <c r="W18" s="1"/>
      <c r="X18" s="1"/>
      <c r="Y18" s="1"/>
      <c r="Z18" s="1"/>
      <c r="AA18" s="1"/>
    </row>
    <row r="19" spans="1:28" hidden="1" x14ac:dyDescent="0.25">
      <c r="B19" s="16" t="s">
        <v>31</v>
      </c>
      <c r="C19" s="17">
        <f>IF(AND(C14&gt;SUM(H16:H18),C14&gt;SUM(H16:H19)),H19,IF((C14-SUM(H16:H18))&lt;0,0,(C14-SUM(H16:H18))))</f>
        <v>7000000</v>
      </c>
      <c r="D19" s="23">
        <v>0.5</v>
      </c>
      <c r="E19" s="24">
        <f>(D19*$N$11)/H19</f>
        <v>6.7299337571428575E-3</v>
      </c>
      <c r="F19" s="17">
        <f t="shared" si="4"/>
        <v>47110</v>
      </c>
      <c r="G19" s="4"/>
      <c r="H19" s="41">
        <v>7000000</v>
      </c>
      <c r="J19" s="4"/>
      <c r="K19" s="4"/>
      <c r="M19" s="1"/>
      <c r="N19" s="1"/>
      <c r="O19" s="1"/>
      <c r="P19" s="1"/>
      <c r="Q19" s="1"/>
      <c r="R19" s="1"/>
      <c r="S19" s="1"/>
      <c r="T19" s="1"/>
      <c r="U19" s="1"/>
      <c r="V19" s="1"/>
      <c r="W19" s="1"/>
      <c r="X19" s="1"/>
      <c r="Y19" s="1"/>
      <c r="Z19" s="1"/>
      <c r="AA19" s="1"/>
    </row>
    <row r="20" spans="1:28" ht="15.75" hidden="1" thickBot="1" x14ac:dyDescent="0.3">
      <c r="B20" s="16" t="s">
        <v>32</v>
      </c>
      <c r="C20" s="17">
        <f>IF(C14&gt;SUM(H16:H19),C14-SUM(H16:H19),0)</f>
        <v>0</v>
      </c>
      <c r="D20" s="23">
        <v>0</v>
      </c>
      <c r="E20" s="23">
        <v>0</v>
      </c>
      <c r="F20" s="17">
        <f t="shared" si="4"/>
        <v>0</v>
      </c>
      <c r="G20" s="4"/>
      <c r="H20" s="42"/>
      <c r="J20" s="4"/>
      <c r="K20" s="4"/>
      <c r="M20" s="1"/>
      <c r="N20" s="1"/>
      <c r="O20" s="1"/>
      <c r="P20" s="1"/>
      <c r="Q20" s="1"/>
      <c r="R20" s="1"/>
      <c r="S20" s="1"/>
      <c r="T20" s="1"/>
      <c r="U20" s="1"/>
      <c r="V20" s="1"/>
      <c r="W20" s="1"/>
      <c r="X20" s="1"/>
      <c r="Y20" s="1"/>
      <c r="Z20" s="1"/>
      <c r="AA20" s="1"/>
    </row>
    <row r="21" spans="1:28" ht="15.75" hidden="1" thickBot="1" x14ac:dyDescent="0.3">
      <c r="C21" s="25">
        <f>SUM(C16:C20)</f>
        <v>8000000</v>
      </c>
      <c r="D21" s="26"/>
      <c r="E21" s="26"/>
      <c r="F21" s="25">
        <f>SUM(F16:F20)</f>
        <v>94220</v>
      </c>
      <c r="G21" s="4"/>
      <c r="H21" s="4"/>
      <c r="I21" s="1"/>
      <c r="K21" s="4"/>
      <c r="M21" s="1"/>
    </row>
    <row r="22" spans="1:28" ht="15.75" thickBot="1" x14ac:dyDescent="0.3">
      <c r="G22" s="4"/>
      <c r="H22" s="4"/>
    </row>
    <row r="23" spans="1:28" x14ac:dyDescent="0.25">
      <c r="A23" s="27"/>
      <c r="B23" s="28"/>
      <c r="C23" s="28"/>
      <c r="D23" s="28"/>
      <c r="E23" s="28"/>
      <c r="F23" s="28"/>
      <c r="G23" s="28"/>
      <c r="H23" s="28"/>
      <c r="I23" s="65"/>
      <c r="J23" s="28"/>
      <c r="K23" s="28"/>
      <c r="L23" s="28"/>
      <c r="M23" s="65"/>
      <c r="N23" s="65"/>
      <c r="O23" s="65"/>
      <c r="P23" s="65"/>
      <c r="Q23" s="65"/>
      <c r="R23" s="65"/>
      <c r="S23" s="65"/>
      <c r="T23" s="65"/>
      <c r="U23" s="65"/>
      <c r="V23" s="65"/>
      <c r="W23" s="65"/>
      <c r="X23" s="65"/>
      <c r="Y23" s="65"/>
      <c r="Z23" s="65"/>
      <c r="AA23" s="65"/>
      <c r="AB23" s="77"/>
    </row>
    <row r="24" spans="1:28" x14ac:dyDescent="0.25">
      <c r="A24" s="29"/>
      <c r="B24" s="84" t="s">
        <v>33</v>
      </c>
      <c r="C24" s="84"/>
      <c r="D24" s="84"/>
      <c r="E24" s="84"/>
      <c r="F24" s="84"/>
      <c r="I24" s="31"/>
      <c r="L24" s="1"/>
      <c r="M24" s="31"/>
      <c r="N24" s="31"/>
      <c r="O24" s="31"/>
      <c r="P24" s="31"/>
      <c r="Q24" s="31"/>
      <c r="R24" s="31"/>
      <c r="S24" s="31"/>
      <c r="T24" s="31"/>
      <c r="U24" s="31"/>
      <c r="V24" s="31"/>
      <c r="W24" s="31"/>
      <c r="X24" s="31"/>
      <c r="Y24" s="31"/>
      <c r="Z24" s="31"/>
      <c r="AA24" s="31"/>
      <c r="AB24" s="30"/>
    </row>
    <row r="25" spans="1:28" ht="177" customHeight="1" x14ac:dyDescent="0.25">
      <c r="A25" s="29"/>
      <c r="B25" s="83" t="s">
        <v>34</v>
      </c>
      <c r="C25" s="83"/>
      <c r="D25" s="83"/>
      <c r="E25" s="83"/>
      <c r="F25" s="83"/>
      <c r="G25" s="80"/>
      <c r="H25" s="80"/>
      <c r="I25" s="80"/>
      <c r="L25" s="31"/>
      <c r="M25" s="31"/>
      <c r="N25" s="31"/>
      <c r="O25" s="31"/>
      <c r="P25" s="31"/>
      <c r="Q25" s="31"/>
      <c r="R25" s="31"/>
      <c r="S25" s="31"/>
      <c r="T25" s="31"/>
      <c r="U25" s="31"/>
      <c r="V25" s="31"/>
      <c r="W25" s="31"/>
      <c r="X25" s="31"/>
      <c r="Y25" s="31"/>
      <c r="Z25" s="31"/>
      <c r="AA25" s="31"/>
      <c r="AB25" s="30"/>
    </row>
    <row r="26" spans="1:28" x14ac:dyDescent="0.25">
      <c r="A26" s="29"/>
      <c r="I26" s="31"/>
      <c r="L26" s="31"/>
      <c r="M26" s="31"/>
      <c r="N26" s="31"/>
      <c r="O26" s="31"/>
      <c r="P26" s="31"/>
      <c r="Q26" s="31"/>
      <c r="R26" s="31"/>
      <c r="S26" s="31"/>
      <c r="T26" s="31"/>
      <c r="U26" s="31"/>
      <c r="V26" s="31"/>
      <c r="W26" s="31"/>
      <c r="X26" s="31"/>
      <c r="Y26" s="31"/>
      <c r="Z26" s="31"/>
      <c r="AA26" s="31"/>
      <c r="AB26" s="30"/>
    </row>
    <row r="27" spans="1:28" x14ac:dyDescent="0.25">
      <c r="A27" s="29"/>
      <c r="B27" s="31"/>
      <c r="C27" s="95" t="s">
        <v>35</v>
      </c>
      <c r="D27" s="96"/>
      <c r="E27" s="96"/>
      <c r="F27" s="96"/>
      <c r="G27" s="96"/>
      <c r="H27" s="96"/>
      <c r="I27" s="96"/>
      <c r="J27" s="96"/>
      <c r="K27" s="96"/>
      <c r="L27" s="96"/>
      <c r="M27" s="96"/>
      <c r="N27" s="96"/>
      <c r="O27" s="1"/>
      <c r="P27" s="1"/>
      <c r="Q27" s="1"/>
      <c r="R27" s="1"/>
      <c r="S27" s="1"/>
      <c r="T27" s="1"/>
      <c r="U27" s="1"/>
      <c r="V27" s="1"/>
      <c r="W27" s="1"/>
      <c r="X27" s="1"/>
      <c r="Y27" s="1"/>
      <c r="Z27" s="1"/>
      <c r="AA27" s="1"/>
      <c r="AB27" s="30"/>
    </row>
    <row r="28" spans="1:28" ht="28.5" customHeight="1" x14ac:dyDescent="0.25">
      <c r="A28" s="29"/>
      <c r="B28" s="61" t="s">
        <v>36</v>
      </c>
      <c r="C28" s="62" t="s">
        <v>37</v>
      </c>
      <c r="D28" s="62" t="s">
        <v>38</v>
      </c>
      <c r="E28" s="62" t="s">
        <v>39</v>
      </c>
      <c r="F28" s="62" t="s">
        <v>40</v>
      </c>
      <c r="G28" s="62" t="s">
        <v>41</v>
      </c>
      <c r="H28" s="62" t="s">
        <v>42</v>
      </c>
      <c r="I28" s="62" t="s">
        <v>43</v>
      </c>
      <c r="J28" s="62" t="s">
        <v>44</v>
      </c>
      <c r="K28" s="62" t="s">
        <v>45</v>
      </c>
      <c r="L28" s="62" t="s">
        <v>46</v>
      </c>
      <c r="M28" s="62" t="s">
        <v>47</v>
      </c>
      <c r="N28" s="62" t="s">
        <v>153</v>
      </c>
      <c r="O28" s="62" t="s">
        <v>154</v>
      </c>
      <c r="P28" s="62" t="s">
        <v>155</v>
      </c>
      <c r="Q28" s="62" t="s">
        <v>156</v>
      </c>
      <c r="R28" s="62" t="s">
        <v>157</v>
      </c>
      <c r="S28" s="62" t="s">
        <v>158</v>
      </c>
      <c r="T28" s="62" t="s">
        <v>159</v>
      </c>
      <c r="U28" s="62" t="s">
        <v>160</v>
      </c>
      <c r="V28" s="62" t="s">
        <v>161</v>
      </c>
      <c r="W28" s="62" t="s">
        <v>162</v>
      </c>
      <c r="X28" s="62" t="s">
        <v>163</v>
      </c>
      <c r="Y28" s="62" t="s">
        <v>164</v>
      </c>
      <c r="Z28" s="62" t="s">
        <v>165</v>
      </c>
      <c r="AA28" s="62" t="s">
        <v>166</v>
      </c>
      <c r="AB28" s="30"/>
    </row>
    <row r="29" spans="1:28" x14ac:dyDescent="0.25">
      <c r="A29" s="29"/>
      <c r="B29" s="70">
        <v>200000</v>
      </c>
      <c r="C29" s="17">
        <f>F16</f>
        <v>9422</v>
      </c>
      <c r="D29" s="17">
        <f t="shared" ref="D29:N32" si="5">C29*1.03</f>
        <v>9704.66</v>
      </c>
      <c r="E29" s="17">
        <f t="shared" si="5"/>
        <v>9995.7998000000007</v>
      </c>
      <c r="F29" s="17">
        <f t="shared" si="5"/>
        <v>10295.673794</v>
      </c>
      <c r="G29" s="17">
        <f t="shared" si="5"/>
        <v>10604.544007820001</v>
      </c>
      <c r="H29" s="17">
        <f t="shared" si="5"/>
        <v>10922.680328054601</v>
      </c>
      <c r="I29" s="17">
        <f t="shared" si="5"/>
        <v>11250.360737896239</v>
      </c>
      <c r="J29" s="17">
        <f t="shared" si="5"/>
        <v>11587.871560033127</v>
      </c>
      <c r="K29" s="17">
        <f t="shared" si="5"/>
        <v>11935.507706834122</v>
      </c>
      <c r="L29" s="17">
        <f t="shared" si="5"/>
        <v>12293.572938039146</v>
      </c>
      <c r="M29" s="17">
        <f t="shared" si="5"/>
        <v>12662.38012618032</v>
      </c>
      <c r="N29" s="17">
        <f t="shared" si="5"/>
        <v>13042.25152996573</v>
      </c>
      <c r="O29" s="17">
        <f t="shared" ref="O29:O32" si="6">N29*1.03</f>
        <v>13433.519075864702</v>
      </c>
      <c r="P29" s="17">
        <f t="shared" ref="P29:P32" si="7">O29*1.03</f>
        <v>13836.524648140643</v>
      </c>
      <c r="Q29" s="17">
        <f t="shared" ref="Q29:Q32" si="8">P29*1.03</f>
        <v>14251.620387584862</v>
      </c>
      <c r="R29" s="17">
        <f t="shared" ref="R29:R32" si="9">Q29*1.03</f>
        <v>14679.168999212408</v>
      </c>
      <c r="S29" s="17">
        <f t="shared" ref="S29:S32" si="10">R29*1.03</f>
        <v>15119.544069188782</v>
      </c>
      <c r="T29" s="17">
        <f t="shared" ref="T29:T32" si="11">S29*1.03</f>
        <v>15573.130391264445</v>
      </c>
      <c r="U29" s="17">
        <f t="shared" ref="U29:U32" si="12">T29*1.03</f>
        <v>16040.324303002379</v>
      </c>
      <c r="V29" s="17">
        <f t="shared" ref="V29:V32" si="13">U29*1.03</f>
        <v>16521.534032092452</v>
      </c>
      <c r="W29" s="17">
        <f t="shared" ref="W29:W32" si="14">V29*1.03</f>
        <v>17017.180053055225</v>
      </c>
      <c r="X29" s="17">
        <f t="shared" ref="X29:X32" si="15">W29*1.03</f>
        <v>17527.695454646881</v>
      </c>
      <c r="Y29" s="17">
        <f t="shared" ref="Y29:Y32" si="16">X29*1.03</f>
        <v>18053.526318286287</v>
      </c>
      <c r="Z29" s="17">
        <f t="shared" ref="Z29:Z32" si="17">Y29*1.03</f>
        <v>18595.132107834877</v>
      </c>
      <c r="AA29" s="17">
        <f t="shared" ref="AA29:AA32" si="18">Z29*1.03</f>
        <v>19152.986071069925</v>
      </c>
      <c r="AB29" s="30"/>
    </row>
    <row r="30" spans="1:28" x14ac:dyDescent="0.25">
      <c r="A30" s="29"/>
      <c r="B30" s="70">
        <v>500000</v>
      </c>
      <c r="C30" s="17">
        <f>F17+C29</f>
        <v>23555</v>
      </c>
      <c r="D30" s="17">
        <f t="shared" si="5"/>
        <v>24261.65</v>
      </c>
      <c r="E30" s="17">
        <f t="shared" si="5"/>
        <v>24989.499500000002</v>
      </c>
      <c r="F30" s="17">
        <f t="shared" si="5"/>
        <v>25739.184485000002</v>
      </c>
      <c r="G30" s="17">
        <f t="shared" si="5"/>
        <v>26511.360019550004</v>
      </c>
      <c r="H30" s="17">
        <f t="shared" si="5"/>
        <v>27306.700820136506</v>
      </c>
      <c r="I30" s="17">
        <f t="shared" si="5"/>
        <v>28125.901844740602</v>
      </c>
      <c r="J30" s="17">
        <f t="shared" si="5"/>
        <v>28969.678900082821</v>
      </c>
      <c r="K30" s="17">
        <f t="shared" si="5"/>
        <v>29838.769267085307</v>
      </c>
      <c r="L30" s="17">
        <f t="shared" si="5"/>
        <v>30733.932345097866</v>
      </c>
      <c r="M30" s="17">
        <f t="shared" si="5"/>
        <v>31655.950315450802</v>
      </c>
      <c r="N30" s="17">
        <f t="shared" si="5"/>
        <v>32605.628824914325</v>
      </c>
      <c r="O30" s="17">
        <f t="shared" si="6"/>
        <v>33583.797689661755</v>
      </c>
      <c r="P30" s="17">
        <f t="shared" si="7"/>
        <v>34591.311620351611</v>
      </c>
      <c r="Q30" s="17">
        <f t="shared" si="8"/>
        <v>35629.050968962161</v>
      </c>
      <c r="R30" s="17">
        <f t="shared" si="9"/>
        <v>36697.922498031025</v>
      </c>
      <c r="S30" s="17">
        <f t="shared" si="10"/>
        <v>37798.860172971959</v>
      </c>
      <c r="T30" s="17">
        <f t="shared" si="11"/>
        <v>38932.82597816112</v>
      </c>
      <c r="U30" s="17">
        <f t="shared" si="12"/>
        <v>40100.810757505955</v>
      </c>
      <c r="V30" s="17">
        <f t="shared" si="13"/>
        <v>41303.835080231132</v>
      </c>
      <c r="W30" s="17">
        <f t="shared" si="14"/>
        <v>42542.95013263807</v>
      </c>
      <c r="X30" s="17">
        <f t="shared" si="15"/>
        <v>43819.238636617214</v>
      </c>
      <c r="Y30" s="17">
        <f t="shared" si="16"/>
        <v>45133.815795715731</v>
      </c>
      <c r="Z30" s="17">
        <f t="shared" si="17"/>
        <v>46487.830269587204</v>
      </c>
      <c r="AA30" s="17">
        <f t="shared" si="18"/>
        <v>47882.465177674821</v>
      </c>
      <c r="AB30" s="30"/>
    </row>
    <row r="31" spans="1:28" x14ac:dyDescent="0.25">
      <c r="A31" s="29"/>
      <c r="B31" s="70">
        <v>1000000</v>
      </c>
      <c r="C31" s="17">
        <f>F18+C30</f>
        <v>47110</v>
      </c>
      <c r="D31" s="17">
        <f t="shared" si="5"/>
        <v>48523.3</v>
      </c>
      <c r="E31" s="17">
        <f t="shared" si="5"/>
        <v>49978.999000000003</v>
      </c>
      <c r="F31" s="17">
        <f t="shared" si="5"/>
        <v>51478.368970000003</v>
      </c>
      <c r="G31" s="17">
        <f t="shared" si="5"/>
        <v>53022.720039100008</v>
      </c>
      <c r="H31" s="17">
        <f t="shared" si="5"/>
        <v>54613.401640273012</v>
      </c>
      <c r="I31" s="17">
        <f t="shared" si="5"/>
        <v>56251.803689481203</v>
      </c>
      <c r="J31" s="17">
        <f t="shared" si="5"/>
        <v>57939.357800165642</v>
      </c>
      <c r="K31" s="17">
        <f t="shared" si="5"/>
        <v>59677.538534170613</v>
      </c>
      <c r="L31" s="17">
        <f t="shared" si="5"/>
        <v>61467.864690195733</v>
      </c>
      <c r="M31" s="17">
        <f t="shared" si="5"/>
        <v>63311.900630901604</v>
      </c>
      <c r="N31" s="17">
        <f t="shared" si="5"/>
        <v>65211.257649828651</v>
      </c>
      <c r="O31" s="17">
        <f t="shared" si="6"/>
        <v>67167.595379323509</v>
      </c>
      <c r="P31" s="17">
        <f t="shared" si="7"/>
        <v>69182.623240703222</v>
      </c>
      <c r="Q31" s="17">
        <f t="shared" si="8"/>
        <v>71258.101937924323</v>
      </c>
      <c r="R31" s="17">
        <f t="shared" si="9"/>
        <v>73395.844996062049</v>
      </c>
      <c r="S31" s="17">
        <f t="shared" si="10"/>
        <v>75597.720345943919</v>
      </c>
      <c r="T31" s="17">
        <f t="shared" si="11"/>
        <v>77865.651956322239</v>
      </c>
      <c r="U31" s="17">
        <f t="shared" si="12"/>
        <v>80201.62151501191</v>
      </c>
      <c r="V31" s="17">
        <f t="shared" si="13"/>
        <v>82607.670160462265</v>
      </c>
      <c r="W31" s="17">
        <f t="shared" si="14"/>
        <v>85085.900265276141</v>
      </c>
      <c r="X31" s="17">
        <f t="shared" si="15"/>
        <v>87638.477273234428</v>
      </c>
      <c r="Y31" s="17">
        <f t="shared" si="16"/>
        <v>90267.631591431462</v>
      </c>
      <c r="Z31" s="17">
        <f t="shared" si="17"/>
        <v>92975.660539174409</v>
      </c>
      <c r="AA31" s="17">
        <f t="shared" si="18"/>
        <v>95764.930355349643</v>
      </c>
      <c r="AB31" s="30"/>
    </row>
    <row r="32" spans="1:28" x14ac:dyDescent="0.25">
      <c r="A32" s="29"/>
      <c r="B32" s="70">
        <v>8000000</v>
      </c>
      <c r="C32" s="17">
        <f>F19+C31</f>
        <v>94220</v>
      </c>
      <c r="D32" s="17">
        <f t="shared" si="5"/>
        <v>97046.6</v>
      </c>
      <c r="E32" s="17">
        <f t="shared" si="5"/>
        <v>99957.998000000007</v>
      </c>
      <c r="F32" s="17">
        <f t="shared" si="5"/>
        <v>102956.73794000001</v>
      </c>
      <c r="G32" s="17">
        <f t="shared" si="5"/>
        <v>106045.44007820002</v>
      </c>
      <c r="H32" s="17">
        <f t="shared" si="5"/>
        <v>109226.80328054602</v>
      </c>
      <c r="I32" s="17">
        <f t="shared" si="5"/>
        <v>112503.60737896241</v>
      </c>
      <c r="J32" s="17">
        <f t="shared" si="5"/>
        <v>115878.71560033128</v>
      </c>
      <c r="K32" s="17">
        <f t="shared" si="5"/>
        <v>119355.07706834123</v>
      </c>
      <c r="L32" s="17">
        <f t="shared" si="5"/>
        <v>122935.72938039147</v>
      </c>
      <c r="M32" s="17">
        <f t="shared" si="5"/>
        <v>126623.80126180321</v>
      </c>
      <c r="N32" s="17">
        <f t="shared" si="5"/>
        <v>130422.5152996573</v>
      </c>
      <c r="O32" s="17">
        <f t="shared" si="6"/>
        <v>134335.19075864702</v>
      </c>
      <c r="P32" s="17">
        <f t="shared" si="7"/>
        <v>138365.24648140644</v>
      </c>
      <c r="Q32" s="17">
        <f t="shared" si="8"/>
        <v>142516.20387584865</v>
      </c>
      <c r="R32" s="17">
        <f t="shared" si="9"/>
        <v>146791.6899921241</v>
      </c>
      <c r="S32" s="17">
        <f t="shared" si="10"/>
        <v>151195.44069188784</v>
      </c>
      <c r="T32" s="17">
        <f t="shared" si="11"/>
        <v>155731.30391264448</v>
      </c>
      <c r="U32" s="17">
        <f t="shared" si="12"/>
        <v>160403.24303002382</v>
      </c>
      <c r="V32" s="17">
        <f t="shared" si="13"/>
        <v>165215.34032092453</v>
      </c>
      <c r="W32" s="17">
        <f t="shared" si="14"/>
        <v>170171.80053055228</v>
      </c>
      <c r="X32" s="17">
        <f t="shared" si="15"/>
        <v>175276.95454646886</v>
      </c>
      <c r="Y32" s="17">
        <f t="shared" si="16"/>
        <v>180535.26318286292</v>
      </c>
      <c r="Z32" s="17">
        <f t="shared" si="17"/>
        <v>185951.32107834882</v>
      </c>
      <c r="AA32" s="17">
        <f t="shared" si="18"/>
        <v>191529.86071069929</v>
      </c>
      <c r="AB32" s="30"/>
    </row>
    <row r="33" spans="1:28" x14ac:dyDescent="0.25">
      <c r="A33" s="29"/>
      <c r="E33" s="31"/>
      <c r="H33" s="31"/>
      <c r="I33" s="64"/>
      <c r="J33" s="31"/>
      <c r="L33" s="1"/>
      <c r="M33" s="1"/>
      <c r="N33" s="1"/>
      <c r="O33" s="1"/>
      <c r="P33" s="1"/>
      <c r="Q33" s="1"/>
      <c r="R33" s="1"/>
      <c r="S33" s="1"/>
      <c r="T33" s="1"/>
      <c r="U33" s="1"/>
      <c r="V33" s="1"/>
      <c r="W33" s="1"/>
      <c r="X33" s="1"/>
      <c r="Y33" s="1"/>
      <c r="Z33" s="1"/>
      <c r="AA33" s="1"/>
      <c r="AB33" s="30"/>
    </row>
    <row r="34" spans="1:28" ht="15.75" thickBot="1" x14ac:dyDescent="0.3">
      <c r="A34" s="32"/>
      <c r="B34" s="33"/>
      <c r="C34" s="33"/>
      <c r="D34" s="33"/>
      <c r="E34" s="33"/>
      <c r="F34" s="33"/>
      <c r="G34" s="33"/>
      <c r="H34" s="33"/>
      <c r="I34" s="66"/>
      <c r="J34" s="33"/>
      <c r="K34" s="33"/>
      <c r="L34" s="33"/>
      <c r="M34" s="66"/>
      <c r="N34" s="66"/>
      <c r="O34" s="66"/>
      <c r="P34" s="66"/>
      <c r="Q34" s="66"/>
      <c r="R34" s="66"/>
      <c r="S34" s="66"/>
      <c r="T34" s="66"/>
      <c r="U34" s="66"/>
      <c r="V34" s="66"/>
      <c r="W34" s="66"/>
      <c r="X34" s="66"/>
      <c r="Y34" s="66"/>
      <c r="Z34" s="66"/>
      <c r="AA34" s="66"/>
      <c r="AB34" s="79"/>
    </row>
    <row r="35" spans="1:28" x14ac:dyDescent="0.25">
      <c r="L35" s="1"/>
    </row>
    <row r="36" spans="1:28" x14ac:dyDescent="0.25">
      <c r="L36" s="1"/>
    </row>
    <row r="37" spans="1:28" ht="15.75" thickBot="1" x14ac:dyDescent="0.3">
      <c r="F37" s="4"/>
      <c r="G37" s="4"/>
      <c r="H37" s="4"/>
      <c r="J37"/>
      <c r="K37"/>
      <c r="L37" s="67"/>
      <c r="M37" s="67"/>
      <c r="N37" s="67"/>
    </row>
    <row r="38" spans="1:28" ht="27" x14ac:dyDescent="0.25">
      <c r="B38" s="85" t="s">
        <v>48</v>
      </c>
      <c r="C38" s="63" t="s">
        <v>139</v>
      </c>
      <c r="D38" s="63" t="s">
        <v>140</v>
      </c>
      <c r="E38" s="63" t="s">
        <v>141</v>
      </c>
      <c r="F38" s="60" t="s">
        <v>142</v>
      </c>
      <c r="G38" s="2" t="s">
        <v>37</v>
      </c>
      <c r="H38" s="2" t="s">
        <v>38</v>
      </c>
      <c r="I38" s="2" t="s">
        <v>39</v>
      </c>
      <c r="J38" s="2" t="s">
        <v>40</v>
      </c>
      <c r="K38" s="3" t="s">
        <v>41</v>
      </c>
      <c r="L38" s="3" t="s">
        <v>42</v>
      </c>
      <c r="M38" s="3" t="s">
        <v>43</v>
      </c>
      <c r="N38" s="3" t="s">
        <v>44</v>
      </c>
      <c r="O38" s="3" t="s">
        <v>45</v>
      </c>
      <c r="P38" s="3" t="s">
        <v>46</v>
      </c>
      <c r="Q38" s="3" t="s">
        <v>47</v>
      </c>
      <c r="R38" s="3" t="s">
        <v>153</v>
      </c>
      <c r="S38" s="3" t="s">
        <v>154</v>
      </c>
      <c r="T38" s="3" t="s">
        <v>155</v>
      </c>
      <c r="U38" s="3" t="s">
        <v>156</v>
      </c>
      <c r="V38" s="3" t="s">
        <v>157</v>
      </c>
      <c r="W38" s="3" t="s">
        <v>158</v>
      </c>
      <c r="X38" s="3" t="s">
        <v>159</v>
      </c>
      <c r="Y38" s="3" t="s">
        <v>160</v>
      </c>
      <c r="Z38" s="3" t="s">
        <v>161</v>
      </c>
      <c r="AA38" s="3" t="s">
        <v>162</v>
      </c>
    </row>
    <row r="39" spans="1:28" ht="15.75" thickBot="1" x14ac:dyDescent="0.3">
      <c r="B39" s="86"/>
      <c r="C39" s="68">
        <f>Calculator!C18</f>
        <v>0</v>
      </c>
      <c r="D39" s="69">
        <f>Calculator!D18</f>
        <v>48945</v>
      </c>
      <c r="E39" s="69">
        <f>Calculator!E18</f>
        <v>49309</v>
      </c>
      <c r="F39" s="71">
        <f>SUM(G39:AA39)</f>
        <v>0</v>
      </c>
      <c r="G39" s="34">
        <f t="shared" ref="G39:Q39" si="19">IF(AND($D$39&lt;=G43,$E$39&gt;=G42),
     IF($D$39&lt;=G42,
        IF($E$39&lt;=G43,
           G49*($E$39-G42+1)/365,
           G49*(G43-G42+1)/365),
        IF($E$39&lt;=G43,
           G49*($E$39-$D$39+1)/365,
           G49*(G43-$D$39+1)/365)),
     0)</f>
        <v>0</v>
      </c>
      <c r="H39" s="34">
        <f t="shared" si="19"/>
        <v>0</v>
      </c>
      <c r="I39" s="34">
        <f t="shared" si="19"/>
        <v>0</v>
      </c>
      <c r="J39" s="34">
        <f t="shared" si="19"/>
        <v>0</v>
      </c>
      <c r="K39" s="34">
        <f t="shared" si="19"/>
        <v>0</v>
      </c>
      <c r="L39" s="34">
        <f t="shared" si="19"/>
        <v>0</v>
      </c>
      <c r="M39" s="34">
        <f t="shared" si="19"/>
        <v>0</v>
      </c>
      <c r="N39" s="34">
        <f t="shared" si="19"/>
        <v>0</v>
      </c>
      <c r="O39" s="34">
        <f t="shared" si="19"/>
        <v>0</v>
      </c>
      <c r="P39" s="34">
        <f t="shared" si="19"/>
        <v>0</v>
      </c>
      <c r="Q39" s="34">
        <f t="shared" si="19"/>
        <v>0</v>
      </c>
      <c r="R39" s="34">
        <f t="shared" ref="R39:AA39" si="20">IF(AND($D$39&lt;=R43,$E$39&gt;=R42),
     IF($D$39&lt;=R42,
        IF($E$39&lt;=R43,
           R49*($E$39-R42+1)/365,
           R49*(R43-R42+1)/365),
        IF($E$39&lt;=R43,
           R49*($E$39-$D$39+1)/365,
           R49*(R43-$D$39+1)/365)),
     0)</f>
        <v>0</v>
      </c>
      <c r="S39" s="34">
        <f t="shared" si="20"/>
        <v>0</v>
      </c>
      <c r="T39" s="34">
        <f t="shared" si="20"/>
        <v>0</v>
      </c>
      <c r="U39" s="34">
        <f t="shared" si="20"/>
        <v>0</v>
      </c>
      <c r="V39" s="34">
        <f t="shared" si="20"/>
        <v>0</v>
      </c>
      <c r="W39" s="34">
        <f t="shared" si="20"/>
        <v>0</v>
      </c>
      <c r="X39" s="34">
        <f t="shared" si="20"/>
        <v>0</v>
      </c>
      <c r="Y39" s="34">
        <f t="shared" si="20"/>
        <v>0</v>
      </c>
      <c r="Z39" s="34">
        <f t="shared" si="20"/>
        <v>0</v>
      </c>
      <c r="AA39" s="34">
        <f t="shared" si="20"/>
        <v>0</v>
      </c>
    </row>
    <row r="40" spans="1:28" x14ac:dyDescent="0.25">
      <c r="C40" s="4"/>
      <c r="G40" s="4"/>
      <c r="H40" s="4"/>
      <c r="J40" s="4"/>
      <c r="K40" s="4"/>
    </row>
    <row r="41" spans="1:28" s="5" customFormat="1" ht="27" x14ac:dyDescent="0.25">
      <c r="B41" s="35" t="s">
        <v>22</v>
      </c>
      <c r="C41" s="35" t="s">
        <v>23</v>
      </c>
      <c r="D41" s="35" t="s">
        <v>24</v>
      </c>
      <c r="E41" s="35" t="s">
        <v>25</v>
      </c>
      <c r="F41" s="35"/>
      <c r="G41" s="35" t="s">
        <v>37</v>
      </c>
      <c r="H41" s="35" t="s">
        <v>38</v>
      </c>
      <c r="I41" s="35" t="s">
        <v>39</v>
      </c>
      <c r="J41" s="35" t="s">
        <v>40</v>
      </c>
      <c r="K41" s="35" t="s">
        <v>41</v>
      </c>
      <c r="L41" s="35" t="s">
        <v>42</v>
      </c>
      <c r="M41" s="35" t="s">
        <v>43</v>
      </c>
      <c r="N41" s="35" t="s">
        <v>44</v>
      </c>
      <c r="O41" s="35" t="s">
        <v>45</v>
      </c>
      <c r="P41" s="35" t="s">
        <v>46</v>
      </c>
      <c r="Q41" s="35" t="s">
        <v>47</v>
      </c>
      <c r="R41" s="35" t="s">
        <v>153</v>
      </c>
      <c r="S41" s="35" t="s">
        <v>154</v>
      </c>
      <c r="T41" s="35" t="s">
        <v>155</v>
      </c>
      <c r="U41" s="35" t="s">
        <v>156</v>
      </c>
      <c r="V41" s="35" t="s">
        <v>157</v>
      </c>
      <c r="W41" s="35" t="s">
        <v>158</v>
      </c>
      <c r="X41" s="35" t="s">
        <v>159</v>
      </c>
      <c r="Y41" s="35" t="s">
        <v>160</v>
      </c>
      <c r="Z41" s="35" t="s">
        <v>161</v>
      </c>
      <c r="AA41" s="35" t="s">
        <v>162</v>
      </c>
    </row>
    <row r="42" spans="1:28" s="5" customFormat="1" x14ac:dyDescent="0.25">
      <c r="B42" s="87" t="s">
        <v>49</v>
      </c>
      <c r="C42" s="88"/>
      <c r="D42" s="88"/>
      <c r="E42" s="88"/>
      <c r="F42" s="89"/>
      <c r="G42" s="36">
        <v>45474</v>
      </c>
      <c r="H42" s="36">
        <v>45839</v>
      </c>
      <c r="I42" s="36">
        <v>46204</v>
      </c>
      <c r="J42" s="36">
        <v>46569</v>
      </c>
      <c r="K42" s="36">
        <v>46935</v>
      </c>
      <c r="L42" s="36">
        <v>47300</v>
      </c>
      <c r="M42" s="36">
        <v>47665</v>
      </c>
      <c r="N42" s="36">
        <v>48030</v>
      </c>
      <c r="O42" s="36">
        <v>48396</v>
      </c>
      <c r="P42" s="36">
        <v>48761</v>
      </c>
      <c r="Q42" s="36">
        <v>49126</v>
      </c>
      <c r="R42" s="36">
        <v>49492</v>
      </c>
      <c r="S42" s="36">
        <v>49859</v>
      </c>
      <c r="T42" s="36">
        <v>50225</v>
      </c>
      <c r="U42" s="36">
        <v>50591</v>
      </c>
      <c r="V42" s="36">
        <v>50957</v>
      </c>
      <c r="W42" s="36">
        <v>51324</v>
      </c>
      <c r="X42" s="36">
        <v>51690</v>
      </c>
      <c r="Y42" s="36">
        <v>52056</v>
      </c>
      <c r="Z42" s="36">
        <v>52422</v>
      </c>
      <c r="AA42" s="36">
        <v>52789</v>
      </c>
    </row>
    <row r="43" spans="1:28" s="5" customFormat="1" x14ac:dyDescent="0.25">
      <c r="B43" s="87" t="s">
        <v>50</v>
      </c>
      <c r="C43" s="88"/>
      <c r="D43" s="88"/>
      <c r="E43" s="88"/>
      <c r="F43" s="89"/>
      <c r="G43" s="36">
        <v>45838</v>
      </c>
      <c r="H43" s="36">
        <v>46203</v>
      </c>
      <c r="I43" s="36">
        <v>46568</v>
      </c>
      <c r="J43" s="36">
        <v>46934</v>
      </c>
      <c r="K43" s="36">
        <v>47299</v>
      </c>
      <c r="L43" s="36">
        <v>47664</v>
      </c>
      <c r="M43" s="36">
        <v>48029</v>
      </c>
      <c r="N43" s="36">
        <v>48395</v>
      </c>
      <c r="O43" s="36">
        <v>48760</v>
      </c>
      <c r="P43" s="36">
        <v>49125</v>
      </c>
      <c r="Q43" s="36">
        <v>49490</v>
      </c>
      <c r="R43" s="36">
        <v>49857</v>
      </c>
      <c r="S43" s="36">
        <v>50223</v>
      </c>
      <c r="T43" s="36">
        <v>50589</v>
      </c>
      <c r="U43" s="36">
        <v>50955</v>
      </c>
      <c r="V43" s="36">
        <v>51322</v>
      </c>
      <c r="W43" s="36">
        <v>51688</v>
      </c>
      <c r="X43" s="36">
        <v>52054</v>
      </c>
      <c r="Y43" s="36">
        <v>52420</v>
      </c>
      <c r="Z43" s="36">
        <v>52787</v>
      </c>
      <c r="AA43" s="36">
        <v>53153</v>
      </c>
    </row>
    <row r="44" spans="1:28" s="5" customFormat="1" x14ac:dyDescent="0.25">
      <c r="B44" s="37" t="s">
        <v>28</v>
      </c>
      <c r="C44" s="38">
        <f>IF(C39&gt;C16,C16,C39)</f>
        <v>0</v>
      </c>
      <c r="D44" s="39">
        <v>0.1</v>
      </c>
      <c r="E44" s="39">
        <f>E16</f>
        <v>4.7109771848859242E-2</v>
      </c>
      <c r="F44" s="38"/>
      <c r="G44" s="17">
        <f>ROUND(C44*E44,0)</f>
        <v>0</v>
      </c>
      <c r="H44" s="38">
        <f>G44*1.03</f>
        <v>0</v>
      </c>
      <c r="I44" s="38">
        <f t="shared" ref="I44:R48" si="21">H44*1.03</f>
        <v>0</v>
      </c>
      <c r="J44" s="38">
        <f t="shared" si="21"/>
        <v>0</v>
      </c>
      <c r="K44" s="38">
        <f t="shared" si="21"/>
        <v>0</v>
      </c>
      <c r="L44" s="38">
        <f t="shared" si="21"/>
        <v>0</v>
      </c>
      <c r="M44" s="38">
        <f t="shared" si="21"/>
        <v>0</v>
      </c>
      <c r="N44" s="38">
        <f t="shared" si="21"/>
        <v>0</v>
      </c>
      <c r="O44" s="38">
        <f t="shared" si="21"/>
        <v>0</v>
      </c>
      <c r="P44" s="38">
        <f t="shared" si="21"/>
        <v>0</v>
      </c>
      <c r="Q44" s="38">
        <f t="shared" si="21"/>
        <v>0</v>
      </c>
      <c r="R44" s="38">
        <f t="shared" si="21"/>
        <v>0</v>
      </c>
      <c r="S44" s="38">
        <f t="shared" ref="S44:S48" si="22">R44*1.03</f>
        <v>0</v>
      </c>
      <c r="T44" s="38">
        <f t="shared" ref="T44:T48" si="23">S44*1.03</f>
        <v>0</v>
      </c>
      <c r="U44" s="38">
        <f t="shared" ref="U44:U48" si="24">T44*1.03</f>
        <v>0</v>
      </c>
      <c r="V44" s="38">
        <f t="shared" ref="V44:V48" si="25">U44*1.03</f>
        <v>0</v>
      </c>
      <c r="W44" s="38">
        <f t="shared" ref="W44:W48" si="26">V44*1.03</f>
        <v>0</v>
      </c>
      <c r="X44" s="38">
        <f t="shared" ref="X44:X48" si="27">W44*1.03</f>
        <v>0</v>
      </c>
      <c r="Y44" s="38">
        <f t="shared" ref="Y44:Y48" si="28">X44*1.03</f>
        <v>0</v>
      </c>
      <c r="Z44" s="38">
        <f t="shared" ref="Z44:Z48" si="29">Y44*1.03</f>
        <v>0</v>
      </c>
      <c r="AA44" s="38">
        <f t="shared" ref="AA44:AA48" si="30">Z44*1.03</f>
        <v>0</v>
      </c>
    </row>
    <row r="45" spans="1:28" s="5" customFormat="1" x14ac:dyDescent="0.25">
      <c r="B45" s="16" t="s">
        <v>29</v>
      </c>
      <c r="C45" s="17">
        <f>IF(AND(C39&gt;C16,C39&gt;C18),C17,IF((C39-C16)&lt;0,0,C39-C16))</f>
        <v>0</v>
      </c>
      <c r="D45" s="23">
        <v>0.15</v>
      </c>
      <c r="E45" s="23">
        <f>E17</f>
        <v>4.710937926873577E-2</v>
      </c>
      <c r="F45" s="17"/>
      <c r="G45" s="17">
        <f>ROUND(C45*E45,0)</f>
        <v>0</v>
      </c>
      <c r="H45" s="17">
        <f t="shared" ref="H45:N48" si="31">G45*1.03</f>
        <v>0</v>
      </c>
      <c r="I45" s="17">
        <f t="shared" si="31"/>
        <v>0</v>
      </c>
      <c r="J45" s="17">
        <f t="shared" si="31"/>
        <v>0</v>
      </c>
      <c r="K45" s="17">
        <f t="shared" si="31"/>
        <v>0</v>
      </c>
      <c r="L45" s="17">
        <f t="shared" si="21"/>
        <v>0</v>
      </c>
      <c r="M45" s="17">
        <f t="shared" si="21"/>
        <v>0</v>
      </c>
      <c r="N45" s="17">
        <f t="shared" si="31"/>
        <v>0</v>
      </c>
      <c r="O45" s="17">
        <f t="shared" si="21"/>
        <v>0</v>
      </c>
      <c r="P45" s="17">
        <f t="shared" si="21"/>
        <v>0</v>
      </c>
      <c r="Q45" s="17">
        <f t="shared" si="21"/>
        <v>0</v>
      </c>
      <c r="R45" s="17">
        <f t="shared" si="21"/>
        <v>0</v>
      </c>
      <c r="S45" s="17">
        <f t="shared" si="22"/>
        <v>0</v>
      </c>
      <c r="T45" s="17">
        <f t="shared" si="23"/>
        <v>0</v>
      </c>
      <c r="U45" s="17">
        <f t="shared" si="24"/>
        <v>0</v>
      </c>
      <c r="V45" s="17">
        <f t="shared" si="25"/>
        <v>0</v>
      </c>
      <c r="W45" s="17">
        <f t="shared" si="26"/>
        <v>0</v>
      </c>
      <c r="X45" s="17">
        <f t="shared" si="27"/>
        <v>0</v>
      </c>
      <c r="Y45" s="17">
        <f t="shared" si="28"/>
        <v>0</v>
      </c>
      <c r="Z45" s="17">
        <f t="shared" si="29"/>
        <v>0</v>
      </c>
      <c r="AA45" s="17">
        <f t="shared" si="30"/>
        <v>0</v>
      </c>
    </row>
    <row r="46" spans="1:28" s="5" customFormat="1" x14ac:dyDescent="0.25">
      <c r="B46" s="16" t="s">
        <v>30</v>
      </c>
      <c r="C46" s="17">
        <f>IF(AND(C39&gt;C18,C39&gt;SUM(C16:C18)),C18,IF((C39-C18)&lt;0,0,(C39-C18)))</f>
        <v>0</v>
      </c>
      <c r="D46" s="23">
        <v>0.25</v>
      </c>
      <c r="E46" s="23">
        <f>E18</f>
        <v>4.7109536299999998E-2</v>
      </c>
      <c r="F46" s="17"/>
      <c r="G46" s="17">
        <f t="shared" ref="G46:G48" si="32">ROUND(C46*E46,0)</f>
        <v>0</v>
      </c>
      <c r="H46" s="17">
        <f t="shared" si="31"/>
        <v>0</v>
      </c>
      <c r="I46" s="17">
        <f t="shared" si="31"/>
        <v>0</v>
      </c>
      <c r="J46" s="17">
        <f t="shared" si="31"/>
        <v>0</v>
      </c>
      <c r="K46" s="17">
        <f t="shared" si="31"/>
        <v>0</v>
      </c>
      <c r="L46" s="17">
        <f t="shared" si="21"/>
        <v>0</v>
      </c>
      <c r="M46" s="17">
        <f t="shared" si="21"/>
        <v>0</v>
      </c>
      <c r="N46" s="17">
        <f t="shared" si="31"/>
        <v>0</v>
      </c>
      <c r="O46" s="17">
        <f t="shared" si="21"/>
        <v>0</v>
      </c>
      <c r="P46" s="17">
        <f t="shared" si="21"/>
        <v>0</v>
      </c>
      <c r="Q46" s="17">
        <f t="shared" si="21"/>
        <v>0</v>
      </c>
      <c r="R46" s="17">
        <f t="shared" si="21"/>
        <v>0</v>
      </c>
      <c r="S46" s="17">
        <f t="shared" si="22"/>
        <v>0</v>
      </c>
      <c r="T46" s="17">
        <f t="shared" si="23"/>
        <v>0</v>
      </c>
      <c r="U46" s="17">
        <f t="shared" si="24"/>
        <v>0</v>
      </c>
      <c r="V46" s="17">
        <f t="shared" si="25"/>
        <v>0</v>
      </c>
      <c r="W46" s="17">
        <f t="shared" si="26"/>
        <v>0</v>
      </c>
      <c r="X46" s="17">
        <f t="shared" si="27"/>
        <v>0</v>
      </c>
      <c r="Y46" s="17">
        <f t="shared" si="28"/>
        <v>0</v>
      </c>
      <c r="Z46" s="17">
        <f t="shared" si="29"/>
        <v>0</v>
      </c>
      <c r="AA46" s="17">
        <f t="shared" si="30"/>
        <v>0</v>
      </c>
    </row>
    <row r="47" spans="1:28" s="5" customFormat="1" x14ac:dyDescent="0.25">
      <c r="B47" s="16" t="s">
        <v>31</v>
      </c>
      <c r="C47" s="17">
        <f>IF(AND(C39&gt;SUM(C16:C18),C39&gt;SUM(C16:C19)),C19,IF((C39-SUM(C16:C18))&lt;0,0,(C39-SUM(C16:C18))))</f>
        <v>0</v>
      </c>
      <c r="D47" s="23">
        <v>0.5</v>
      </c>
      <c r="E47" s="23">
        <f>E19</f>
        <v>6.7299337571428575E-3</v>
      </c>
      <c r="F47" s="17"/>
      <c r="G47" s="17">
        <f t="shared" si="32"/>
        <v>0</v>
      </c>
      <c r="H47" s="17">
        <f t="shared" si="31"/>
        <v>0</v>
      </c>
      <c r="I47" s="17">
        <f t="shared" si="31"/>
        <v>0</v>
      </c>
      <c r="J47" s="17">
        <f t="shared" si="31"/>
        <v>0</v>
      </c>
      <c r="K47" s="17">
        <f t="shared" si="31"/>
        <v>0</v>
      </c>
      <c r="L47" s="17">
        <f t="shared" si="21"/>
        <v>0</v>
      </c>
      <c r="M47" s="17">
        <f t="shared" si="21"/>
        <v>0</v>
      </c>
      <c r="N47" s="17">
        <f t="shared" si="31"/>
        <v>0</v>
      </c>
      <c r="O47" s="17">
        <f t="shared" si="21"/>
        <v>0</v>
      </c>
      <c r="P47" s="17">
        <f t="shared" si="21"/>
        <v>0</v>
      </c>
      <c r="Q47" s="17">
        <f t="shared" si="21"/>
        <v>0</v>
      </c>
      <c r="R47" s="17">
        <f t="shared" si="21"/>
        <v>0</v>
      </c>
      <c r="S47" s="17">
        <f t="shared" si="22"/>
        <v>0</v>
      </c>
      <c r="T47" s="17">
        <f t="shared" si="23"/>
        <v>0</v>
      </c>
      <c r="U47" s="17">
        <f t="shared" si="24"/>
        <v>0</v>
      </c>
      <c r="V47" s="17">
        <f t="shared" si="25"/>
        <v>0</v>
      </c>
      <c r="W47" s="17">
        <f t="shared" si="26"/>
        <v>0</v>
      </c>
      <c r="X47" s="17">
        <f t="shared" si="27"/>
        <v>0</v>
      </c>
      <c r="Y47" s="17">
        <f t="shared" si="28"/>
        <v>0</v>
      </c>
      <c r="Z47" s="17">
        <f t="shared" si="29"/>
        <v>0</v>
      </c>
      <c r="AA47" s="17">
        <f t="shared" si="30"/>
        <v>0</v>
      </c>
    </row>
    <row r="48" spans="1:28" s="5" customFormat="1" x14ac:dyDescent="0.25">
      <c r="B48" s="16" t="s">
        <v>32</v>
      </c>
      <c r="C48" s="17">
        <f>IF(C39&gt;SUM(C16:C19),C39-SUM(C16:C19),0)</f>
        <v>0</v>
      </c>
      <c r="D48" s="23">
        <v>0</v>
      </c>
      <c r="E48" s="23">
        <v>0</v>
      </c>
      <c r="F48" s="23"/>
      <c r="G48" s="17">
        <f t="shared" si="32"/>
        <v>0</v>
      </c>
      <c r="H48" s="17">
        <f t="shared" si="31"/>
        <v>0</v>
      </c>
      <c r="I48" s="17">
        <f t="shared" si="31"/>
        <v>0</v>
      </c>
      <c r="J48" s="17">
        <f t="shared" si="31"/>
        <v>0</v>
      </c>
      <c r="K48" s="17">
        <f t="shared" si="31"/>
        <v>0</v>
      </c>
      <c r="L48" s="17">
        <f t="shared" si="21"/>
        <v>0</v>
      </c>
      <c r="M48" s="17">
        <f t="shared" si="21"/>
        <v>0</v>
      </c>
      <c r="N48" s="17">
        <f t="shared" si="31"/>
        <v>0</v>
      </c>
      <c r="O48" s="17">
        <f t="shared" si="21"/>
        <v>0</v>
      </c>
      <c r="P48" s="17">
        <f t="shared" si="21"/>
        <v>0</v>
      </c>
      <c r="Q48" s="17">
        <f t="shared" si="21"/>
        <v>0</v>
      </c>
      <c r="R48" s="17">
        <f t="shared" si="21"/>
        <v>0</v>
      </c>
      <c r="S48" s="17">
        <f t="shared" si="22"/>
        <v>0</v>
      </c>
      <c r="T48" s="17">
        <f t="shared" si="23"/>
        <v>0</v>
      </c>
      <c r="U48" s="17">
        <f t="shared" si="24"/>
        <v>0</v>
      </c>
      <c r="V48" s="17">
        <f t="shared" si="25"/>
        <v>0</v>
      </c>
      <c r="W48" s="17">
        <f t="shared" si="26"/>
        <v>0</v>
      </c>
      <c r="X48" s="17">
        <f t="shared" si="27"/>
        <v>0</v>
      </c>
      <c r="Y48" s="17">
        <f t="shared" si="28"/>
        <v>0</v>
      </c>
      <c r="Z48" s="17">
        <f t="shared" si="29"/>
        <v>0</v>
      </c>
      <c r="AA48" s="17">
        <f t="shared" si="30"/>
        <v>0</v>
      </c>
    </row>
    <row r="49" spans="2:27" s="5" customFormat="1" ht="15.75" thickBot="1" x14ac:dyDescent="0.3">
      <c r="B49" s="1"/>
      <c r="C49" s="25">
        <f>SUM(C44:C48)</f>
        <v>0</v>
      </c>
      <c r="D49" s="26"/>
      <c r="E49" s="26"/>
      <c r="F49" s="26"/>
      <c r="G49" s="25">
        <f>ROUND(SUM(G44:G48),0)</f>
        <v>0</v>
      </c>
      <c r="H49" s="25">
        <f t="shared" ref="H49:Q49" si="33">ROUND(SUM(H44:H48),0)</f>
        <v>0</v>
      </c>
      <c r="I49" s="25">
        <f t="shared" si="33"/>
        <v>0</v>
      </c>
      <c r="J49" s="25">
        <f t="shared" si="33"/>
        <v>0</v>
      </c>
      <c r="K49" s="25">
        <f t="shared" si="33"/>
        <v>0</v>
      </c>
      <c r="L49" s="25">
        <f t="shared" si="33"/>
        <v>0</v>
      </c>
      <c r="M49" s="25">
        <f t="shared" si="33"/>
        <v>0</v>
      </c>
      <c r="N49" s="25">
        <f t="shared" si="33"/>
        <v>0</v>
      </c>
      <c r="O49" s="25">
        <f t="shared" si="33"/>
        <v>0</v>
      </c>
      <c r="P49" s="25">
        <f t="shared" si="33"/>
        <v>0</v>
      </c>
      <c r="Q49" s="25">
        <f t="shared" si="33"/>
        <v>0</v>
      </c>
      <c r="R49" s="25">
        <f t="shared" ref="R49:AA49" si="34">ROUND(SUM(R44:R48),0)</f>
        <v>0</v>
      </c>
      <c r="S49" s="25">
        <f t="shared" si="34"/>
        <v>0</v>
      </c>
      <c r="T49" s="25">
        <f t="shared" si="34"/>
        <v>0</v>
      </c>
      <c r="U49" s="25">
        <f t="shared" si="34"/>
        <v>0</v>
      </c>
      <c r="V49" s="25">
        <f t="shared" si="34"/>
        <v>0</v>
      </c>
      <c r="W49" s="25">
        <f t="shared" si="34"/>
        <v>0</v>
      </c>
      <c r="X49" s="25">
        <f t="shared" si="34"/>
        <v>0</v>
      </c>
      <c r="Y49" s="25">
        <f t="shared" si="34"/>
        <v>0</v>
      </c>
      <c r="Z49" s="25">
        <f t="shared" si="34"/>
        <v>0</v>
      </c>
      <c r="AA49" s="25">
        <f t="shared" si="34"/>
        <v>0</v>
      </c>
    </row>
  </sheetData>
  <sheetProtection formatCells="0" formatColumns="0" formatRows="0"/>
  <mergeCells count="9">
    <mergeCell ref="B38:B39"/>
    <mergeCell ref="B42:F42"/>
    <mergeCell ref="B43:F43"/>
    <mergeCell ref="B5:H5"/>
    <mergeCell ref="B6:K6"/>
    <mergeCell ref="B9:G9"/>
    <mergeCell ref="B24:F24"/>
    <mergeCell ref="B25:F25"/>
    <mergeCell ref="C27:N27"/>
  </mergeCells>
  <phoneticPr fontId="15" type="noConversion"/>
  <hyperlinks>
    <hyperlink ref="B24" r:id="rId1" xr:uid="{0BDB16DF-2F7F-4897-B548-2FAB39A05E29}"/>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2509C-BF48-441F-AF51-163B52F686BE}">
  <dimension ref="A1:AB49"/>
  <sheetViews>
    <sheetView topLeftCell="A25" zoomScale="90" zoomScaleNormal="90" workbookViewId="0">
      <selection activeCell="C27" sqref="C27:N27"/>
    </sheetView>
  </sheetViews>
  <sheetFormatPr defaultColWidth="8.7109375" defaultRowHeight="15" x14ac:dyDescent="0.25"/>
  <cols>
    <col min="1" max="1" width="3.7109375" style="1" customWidth="1"/>
    <col min="2" max="2" width="18.85546875" style="1" customWidth="1"/>
    <col min="3" max="3" width="17.7109375" style="1" customWidth="1"/>
    <col min="4" max="4" width="12.5703125" style="1" bestFit="1" customWidth="1"/>
    <col min="5" max="5" width="13" style="1" bestFit="1" customWidth="1"/>
    <col min="6" max="6" width="14.7109375" style="1" customWidth="1"/>
    <col min="7" max="7" width="16.42578125" style="1" customWidth="1"/>
    <col min="8" max="8" width="14.85546875" style="1" bestFit="1" customWidth="1"/>
    <col min="9" max="9" width="12.28515625" style="4" bestFit="1" customWidth="1"/>
    <col min="10" max="10" width="14.85546875" style="1" bestFit="1" customWidth="1"/>
    <col min="11" max="11" width="13.85546875" style="1" bestFit="1" customWidth="1"/>
    <col min="12" max="12" width="12.42578125" style="4" bestFit="1" customWidth="1"/>
    <col min="13" max="13" width="16.7109375" style="4" customWidth="1"/>
    <col min="14" max="14" width="19.140625" style="4" bestFit="1" customWidth="1"/>
    <col min="15" max="27" width="19.28515625" style="4" customWidth="1"/>
    <col min="28" max="16384" width="8.7109375" style="1"/>
  </cols>
  <sheetData>
    <row r="1" spans="2:27" hidden="1" x14ac:dyDescent="0.25"/>
    <row r="2" spans="2:27" hidden="1" x14ac:dyDescent="0.25">
      <c r="B2" s="6" t="s">
        <v>0</v>
      </c>
    </row>
    <row r="3" spans="2:27" hidden="1" x14ac:dyDescent="0.25">
      <c r="B3" s="1" t="s">
        <v>1</v>
      </c>
    </row>
    <row r="4" spans="2:27" hidden="1" x14ac:dyDescent="0.25"/>
    <row r="5" spans="2:27" ht="75" hidden="1" customHeight="1" x14ac:dyDescent="0.25">
      <c r="B5" s="90" t="s">
        <v>2</v>
      </c>
      <c r="C5" s="90"/>
      <c r="D5" s="90"/>
      <c r="E5" s="90"/>
      <c r="F5" s="90"/>
      <c r="G5" s="90"/>
      <c r="H5" s="90"/>
    </row>
    <row r="6" spans="2:27" ht="45" hidden="1" customHeight="1" x14ac:dyDescent="0.25">
      <c r="B6" s="91" t="s">
        <v>3</v>
      </c>
      <c r="C6" s="91"/>
      <c r="D6" s="91"/>
      <c r="E6" s="91"/>
      <c r="F6" s="91"/>
      <c r="G6" s="91"/>
      <c r="H6" s="91"/>
      <c r="I6" s="91"/>
      <c r="J6" s="91"/>
      <c r="K6" s="91"/>
    </row>
    <row r="7" spans="2:27" hidden="1" x14ac:dyDescent="0.25"/>
    <row r="8" spans="2:27" hidden="1" x14ac:dyDescent="0.25">
      <c r="B8" s="7"/>
    </row>
    <row r="9" spans="2:27" ht="15.75" hidden="1" thickBot="1" x14ac:dyDescent="0.3">
      <c r="B9" s="92" t="s">
        <v>4</v>
      </c>
      <c r="C9" s="93"/>
      <c r="D9" s="93"/>
      <c r="E9" s="93"/>
      <c r="F9" s="93"/>
      <c r="G9" s="94"/>
    </row>
    <row r="10" spans="2:27" ht="54.75" hidden="1" thickBot="1" x14ac:dyDescent="0.3">
      <c r="B10" s="8" t="s">
        <v>5</v>
      </c>
      <c r="C10" s="8" t="s">
        <v>6</v>
      </c>
      <c r="D10" s="9" t="s">
        <v>7</v>
      </c>
      <c r="E10" s="9" t="s">
        <v>8</v>
      </c>
      <c r="F10" s="9" t="s">
        <v>9</v>
      </c>
      <c r="G10" s="10" t="s">
        <v>10</v>
      </c>
      <c r="H10" s="11" t="s">
        <v>11</v>
      </c>
      <c r="I10" s="12" t="s">
        <v>12</v>
      </c>
      <c r="J10" s="13" t="s">
        <v>13</v>
      </c>
      <c r="K10" s="13" t="s">
        <v>14</v>
      </c>
      <c r="L10" s="12" t="s">
        <v>15</v>
      </c>
      <c r="M10" s="14" t="s">
        <v>16</v>
      </c>
      <c r="N10" s="15" t="s">
        <v>17</v>
      </c>
      <c r="O10" s="1"/>
      <c r="P10" s="1"/>
      <c r="Q10" s="1"/>
      <c r="R10" s="1"/>
      <c r="S10" s="1"/>
      <c r="T10" s="1"/>
      <c r="U10" s="1"/>
      <c r="V10" s="1"/>
      <c r="W10" s="1"/>
      <c r="X10" s="1"/>
      <c r="Y10" s="1"/>
      <c r="Z10" s="1"/>
      <c r="AA10" s="1"/>
    </row>
    <row r="11" spans="2:27" hidden="1" x14ac:dyDescent="0.25">
      <c r="B11" s="16" t="s">
        <v>18</v>
      </c>
      <c r="C11" s="17" t="s">
        <v>19</v>
      </c>
      <c r="D11" s="17" t="s">
        <v>20</v>
      </c>
      <c r="E11" s="18">
        <v>1</v>
      </c>
      <c r="F11" s="17">
        <f>61966.42*1.03</f>
        <v>63825.412600000003</v>
      </c>
      <c r="G11" s="19">
        <v>1</v>
      </c>
      <c r="H11" s="20">
        <v>35.78</v>
      </c>
      <c r="I11" s="21">
        <f t="shared" ref="I11" si="0">G11*F11</f>
        <v>63825.412600000003</v>
      </c>
      <c r="J11" s="22">
        <v>0.34200000000000003</v>
      </c>
      <c r="K11" s="21">
        <f t="shared" ref="K11" si="1">IFERROR(ROUND(I11*J11,2),"")</f>
        <v>21828.29</v>
      </c>
      <c r="L11" s="21">
        <f t="shared" ref="L11" si="2">IFERROR(I11+K11,"")</f>
        <v>85653.702600000004</v>
      </c>
      <c r="M11" s="21">
        <v>8565.3700000000008</v>
      </c>
      <c r="N11" s="21">
        <f t="shared" ref="N11" si="3">IFERROR(L11+M11,"")</f>
        <v>94219.0726</v>
      </c>
      <c r="O11" s="1"/>
      <c r="P11" s="1"/>
      <c r="Q11" s="1"/>
      <c r="R11" s="1"/>
      <c r="S11" s="1"/>
      <c r="T11" s="1"/>
      <c r="U11" s="1"/>
      <c r="V11" s="1"/>
      <c r="W11" s="1"/>
      <c r="X11" s="1"/>
      <c r="Y11" s="1"/>
      <c r="Z11" s="1"/>
      <c r="AA11" s="1"/>
    </row>
    <row r="12" spans="2:27" hidden="1" x14ac:dyDescent="0.25"/>
    <row r="13" spans="2:27" hidden="1" x14ac:dyDescent="0.25"/>
    <row r="14" spans="2:27" hidden="1" x14ac:dyDescent="0.25">
      <c r="B14" s="55" t="s">
        <v>21</v>
      </c>
      <c r="C14" s="56">
        <v>8000000</v>
      </c>
    </row>
    <row r="15" spans="2:27" ht="27.75" hidden="1" thickBot="1" x14ac:dyDescent="0.3">
      <c r="B15" s="58" t="s">
        <v>22</v>
      </c>
      <c r="C15" s="58" t="s">
        <v>23</v>
      </c>
      <c r="D15" s="11" t="s">
        <v>24</v>
      </c>
      <c r="E15" s="11" t="s">
        <v>25</v>
      </c>
      <c r="F15" s="59" t="s">
        <v>26</v>
      </c>
      <c r="H15" s="40" t="s">
        <v>27</v>
      </c>
      <c r="J15" s="4"/>
      <c r="K15" s="4"/>
      <c r="L15" s="43"/>
      <c r="M15" s="1"/>
      <c r="N15" s="1"/>
      <c r="O15" s="1"/>
      <c r="P15" s="1"/>
      <c r="Q15" s="1"/>
      <c r="R15" s="1"/>
      <c r="S15" s="1"/>
      <c r="T15" s="1"/>
      <c r="U15" s="1"/>
      <c r="V15" s="1"/>
      <c r="W15" s="1"/>
      <c r="X15" s="1"/>
      <c r="Y15" s="1"/>
      <c r="Z15" s="1"/>
      <c r="AA15" s="1"/>
    </row>
    <row r="16" spans="2:27" hidden="1" x14ac:dyDescent="0.25">
      <c r="B16" s="37" t="s">
        <v>28</v>
      </c>
      <c r="C16" s="38">
        <f>IF(C14&gt;H16,H16,C14)</f>
        <v>199999</v>
      </c>
      <c r="D16" s="39">
        <v>0.1</v>
      </c>
      <c r="E16" s="57">
        <f>(D16*$N$11)/H16</f>
        <v>4.7109771848859242E-2</v>
      </c>
      <c r="F16" s="38">
        <f>ROUND(C16*E16,0)</f>
        <v>9422</v>
      </c>
      <c r="G16" s="4"/>
      <c r="H16" s="41">
        <v>199999</v>
      </c>
      <c r="J16" s="4"/>
      <c r="K16" s="4"/>
      <c r="M16" s="1"/>
      <c r="N16" s="1"/>
      <c r="O16" s="1"/>
      <c r="P16" s="1"/>
      <c r="Q16" s="1"/>
      <c r="R16" s="1"/>
      <c r="S16" s="1"/>
      <c r="T16" s="1"/>
      <c r="U16" s="1"/>
      <c r="V16" s="1"/>
      <c r="W16" s="1"/>
      <c r="X16" s="1"/>
      <c r="Y16" s="1"/>
      <c r="Z16" s="1"/>
      <c r="AA16" s="1"/>
    </row>
    <row r="17" spans="1:28" hidden="1" x14ac:dyDescent="0.25">
      <c r="B17" s="16" t="s">
        <v>29</v>
      </c>
      <c r="C17" s="17">
        <f>IF(AND(C14&gt;H16,C14&gt;H18),H17,IF((C14-H16)&lt;0,0,(C14-H16)))</f>
        <v>300001</v>
      </c>
      <c r="D17" s="23">
        <v>0.15</v>
      </c>
      <c r="E17" s="24">
        <f>(D17*$N$11)/H17</f>
        <v>4.710937926873577E-2</v>
      </c>
      <c r="F17" s="17">
        <f>ROUND(C17*E17,0)</f>
        <v>14133</v>
      </c>
      <c r="G17" s="4"/>
      <c r="H17" s="41">
        <v>300001</v>
      </c>
      <c r="J17" s="4"/>
      <c r="K17" s="4"/>
      <c r="M17" s="1"/>
      <c r="N17" s="1"/>
      <c r="O17" s="1"/>
      <c r="P17" s="1"/>
      <c r="Q17" s="1"/>
      <c r="R17" s="1"/>
      <c r="S17" s="1"/>
      <c r="T17" s="1"/>
      <c r="U17" s="1"/>
      <c r="V17" s="1"/>
      <c r="W17" s="1"/>
      <c r="X17" s="1"/>
      <c r="Y17" s="1"/>
      <c r="Z17" s="1"/>
      <c r="AA17" s="1"/>
    </row>
    <row r="18" spans="1:28" hidden="1" x14ac:dyDescent="0.25">
      <c r="B18" s="16" t="s">
        <v>30</v>
      </c>
      <c r="C18" s="17">
        <f>IF(AND(C14&gt;H18,C14&gt;(SUM(H16:H18))),H18,IF((C14-H18)&lt;0,0,(C14-H18)))</f>
        <v>500000</v>
      </c>
      <c r="D18" s="23">
        <v>0.25</v>
      </c>
      <c r="E18" s="24">
        <f>(D18*$N$11)/H18</f>
        <v>4.7109536299999998E-2</v>
      </c>
      <c r="F18" s="17">
        <f t="shared" ref="F18:F20" si="4">ROUND(C18*E18,0)</f>
        <v>23555</v>
      </c>
      <c r="G18" s="4"/>
      <c r="H18" s="41">
        <v>500000</v>
      </c>
      <c r="J18" s="4"/>
      <c r="K18" s="4"/>
      <c r="M18" s="1"/>
      <c r="N18" s="1"/>
      <c r="O18" s="1"/>
      <c r="P18" s="1"/>
      <c r="Q18" s="1"/>
      <c r="R18" s="1"/>
      <c r="S18" s="1"/>
      <c r="T18" s="1"/>
      <c r="U18" s="1"/>
      <c r="V18" s="1"/>
      <c r="W18" s="1"/>
      <c r="X18" s="1"/>
      <c r="Y18" s="1"/>
      <c r="Z18" s="1"/>
      <c r="AA18" s="1"/>
    </row>
    <row r="19" spans="1:28" hidden="1" x14ac:dyDescent="0.25">
      <c r="B19" s="16" t="s">
        <v>31</v>
      </c>
      <c r="C19" s="17">
        <f>IF(AND(C14&gt;SUM(H16:H18),C14&gt;SUM(H16:H19)),H19,IF((C14-SUM(H16:H18))&lt;0,0,(C14-SUM(H16:H18))))</f>
        <v>7000000</v>
      </c>
      <c r="D19" s="23">
        <v>0.5</v>
      </c>
      <c r="E19" s="24">
        <f>(D19*$N$11)/H19</f>
        <v>6.7299337571428575E-3</v>
      </c>
      <c r="F19" s="17">
        <f t="shared" si="4"/>
        <v>47110</v>
      </c>
      <c r="G19" s="4"/>
      <c r="H19" s="41">
        <v>7000000</v>
      </c>
      <c r="J19" s="4"/>
      <c r="K19" s="4"/>
      <c r="M19" s="1"/>
      <c r="N19" s="1"/>
      <c r="O19" s="1"/>
      <c r="P19" s="1"/>
      <c r="Q19" s="1"/>
      <c r="R19" s="1"/>
      <c r="S19" s="1"/>
      <c r="T19" s="1"/>
      <c r="U19" s="1"/>
      <c r="V19" s="1"/>
      <c r="W19" s="1"/>
      <c r="X19" s="1"/>
      <c r="Y19" s="1"/>
      <c r="Z19" s="1"/>
      <c r="AA19" s="1"/>
    </row>
    <row r="20" spans="1:28" ht="15.75" hidden="1" thickBot="1" x14ac:dyDescent="0.3">
      <c r="B20" s="16" t="s">
        <v>32</v>
      </c>
      <c r="C20" s="17">
        <f>IF(C14&gt;SUM(H16:H19),C14-SUM(H16:H19),0)</f>
        <v>0</v>
      </c>
      <c r="D20" s="23">
        <v>0</v>
      </c>
      <c r="E20" s="23">
        <v>0</v>
      </c>
      <c r="F20" s="17">
        <f t="shared" si="4"/>
        <v>0</v>
      </c>
      <c r="G20" s="4"/>
      <c r="H20" s="42"/>
      <c r="J20" s="4"/>
      <c r="K20" s="4"/>
      <c r="M20" s="1"/>
      <c r="N20" s="1"/>
      <c r="O20" s="1"/>
      <c r="P20" s="1"/>
      <c r="Q20" s="1"/>
      <c r="R20" s="1"/>
      <c r="S20" s="1"/>
      <c r="T20" s="1"/>
      <c r="U20" s="1"/>
      <c r="V20" s="1"/>
      <c r="W20" s="1"/>
      <c r="X20" s="1"/>
      <c r="Y20" s="1"/>
      <c r="Z20" s="1"/>
      <c r="AA20" s="1"/>
    </row>
    <row r="21" spans="1:28" ht="15.75" hidden="1" thickBot="1" x14ac:dyDescent="0.3">
      <c r="C21" s="25">
        <f>SUM(C16:C20)</f>
        <v>8000000</v>
      </c>
      <c r="D21" s="26"/>
      <c r="E21" s="26"/>
      <c r="F21" s="25">
        <f>SUM(F16:F20)</f>
        <v>94220</v>
      </c>
      <c r="G21" s="4"/>
      <c r="H21" s="4"/>
      <c r="I21" s="1"/>
      <c r="K21" s="4"/>
      <c r="M21" s="1"/>
    </row>
    <row r="22" spans="1:28" ht="15.75" thickBot="1" x14ac:dyDescent="0.3">
      <c r="G22" s="4"/>
      <c r="H22" s="4"/>
    </row>
    <row r="23" spans="1:28" x14ac:dyDescent="0.25">
      <c r="A23" s="27"/>
      <c r="B23" s="28"/>
      <c r="C23" s="28"/>
      <c r="D23" s="28"/>
      <c r="E23" s="28"/>
      <c r="F23" s="28"/>
      <c r="G23" s="28"/>
      <c r="H23" s="28"/>
      <c r="I23" s="65"/>
      <c r="J23" s="28"/>
      <c r="K23" s="28"/>
      <c r="L23" s="28"/>
      <c r="M23" s="65"/>
      <c r="N23" s="65"/>
      <c r="O23" s="65"/>
      <c r="P23" s="65"/>
      <c r="Q23" s="65"/>
      <c r="R23" s="65"/>
      <c r="S23" s="65"/>
      <c r="T23" s="65"/>
      <c r="U23" s="65"/>
      <c r="V23" s="65"/>
      <c r="W23" s="65"/>
      <c r="X23" s="65"/>
      <c r="Y23" s="65"/>
      <c r="Z23" s="65"/>
      <c r="AA23" s="65"/>
      <c r="AB23" s="77"/>
    </row>
    <row r="24" spans="1:28" x14ac:dyDescent="0.25">
      <c r="A24" s="29"/>
      <c r="B24" s="84" t="s">
        <v>33</v>
      </c>
      <c r="C24" s="84"/>
      <c r="D24" s="84"/>
      <c r="E24" s="84"/>
      <c r="F24" s="84"/>
      <c r="I24" s="31"/>
      <c r="L24" s="1"/>
      <c r="M24" s="31"/>
      <c r="N24" s="31"/>
      <c r="O24" s="31"/>
      <c r="P24" s="31"/>
      <c r="Q24" s="31"/>
      <c r="R24" s="31"/>
      <c r="S24" s="31"/>
      <c r="T24" s="31"/>
      <c r="U24" s="31"/>
      <c r="V24" s="31"/>
      <c r="W24" s="31"/>
      <c r="X24" s="31"/>
      <c r="Y24" s="31"/>
      <c r="Z24" s="31"/>
      <c r="AA24" s="31"/>
      <c r="AB24" s="30"/>
    </row>
    <row r="25" spans="1:28" ht="177" customHeight="1" x14ac:dyDescent="0.25">
      <c r="A25" s="29"/>
      <c r="B25" s="83" t="s">
        <v>34</v>
      </c>
      <c r="C25" s="83"/>
      <c r="D25" s="83"/>
      <c r="E25" s="83"/>
      <c r="F25" s="83"/>
      <c r="G25" s="80"/>
      <c r="H25" s="80"/>
      <c r="I25" s="80"/>
      <c r="L25" s="31"/>
      <c r="M25" s="31"/>
      <c r="N25" s="31"/>
      <c r="O25" s="31"/>
      <c r="P25" s="31"/>
      <c r="Q25" s="31"/>
      <c r="R25" s="31"/>
      <c r="S25" s="31"/>
      <c r="T25" s="31"/>
      <c r="U25" s="31"/>
      <c r="V25" s="31"/>
      <c r="W25" s="31"/>
      <c r="X25" s="31"/>
      <c r="Y25" s="31"/>
      <c r="Z25" s="31"/>
      <c r="AA25" s="31"/>
      <c r="AB25" s="30"/>
    </row>
    <row r="26" spans="1:28" x14ac:dyDescent="0.25">
      <c r="A26" s="29"/>
      <c r="I26" s="31"/>
      <c r="L26" s="31"/>
      <c r="M26" s="31"/>
      <c r="N26" s="31"/>
      <c r="O26" s="31"/>
      <c r="P26" s="31"/>
      <c r="Q26" s="31"/>
      <c r="R26" s="31"/>
      <c r="S26" s="31"/>
      <c r="T26" s="31"/>
      <c r="U26" s="31"/>
      <c r="V26" s="31"/>
      <c r="W26" s="31"/>
      <c r="X26" s="31"/>
      <c r="Y26" s="31"/>
      <c r="Z26" s="31"/>
      <c r="AA26" s="31"/>
      <c r="AB26" s="30"/>
    </row>
    <row r="27" spans="1:28" x14ac:dyDescent="0.25">
      <c r="A27" s="29"/>
      <c r="B27" s="31"/>
      <c r="C27" s="95" t="s">
        <v>35</v>
      </c>
      <c r="D27" s="96"/>
      <c r="E27" s="96"/>
      <c r="F27" s="96"/>
      <c r="G27" s="96"/>
      <c r="H27" s="96"/>
      <c r="I27" s="96"/>
      <c r="J27" s="96"/>
      <c r="K27" s="96"/>
      <c r="L27" s="96"/>
      <c r="M27" s="96"/>
      <c r="N27" s="96"/>
      <c r="O27" s="1"/>
      <c r="P27" s="1"/>
      <c r="Q27" s="1"/>
      <c r="R27" s="1"/>
      <c r="S27" s="1"/>
      <c r="T27" s="1"/>
      <c r="U27" s="1"/>
      <c r="V27" s="1"/>
      <c r="W27" s="1"/>
      <c r="X27" s="1"/>
      <c r="Y27" s="1"/>
      <c r="Z27" s="1"/>
      <c r="AA27" s="1"/>
      <c r="AB27" s="30"/>
    </row>
    <row r="28" spans="1:28" ht="28.5" customHeight="1" x14ac:dyDescent="0.25">
      <c r="A28" s="29"/>
      <c r="B28" s="61" t="s">
        <v>36</v>
      </c>
      <c r="C28" s="62" t="s">
        <v>37</v>
      </c>
      <c r="D28" s="62" t="s">
        <v>38</v>
      </c>
      <c r="E28" s="62" t="s">
        <v>39</v>
      </c>
      <c r="F28" s="62" t="s">
        <v>40</v>
      </c>
      <c r="G28" s="62" t="s">
        <v>41</v>
      </c>
      <c r="H28" s="62" t="s">
        <v>42</v>
      </c>
      <c r="I28" s="62" t="s">
        <v>43</v>
      </c>
      <c r="J28" s="62" t="s">
        <v>44</v>
      </c>
      <c r="K28" s="62" t="s">
        <v>45</v>
      </c>
      <c r="L28" s="62" t="s">
        <v>46</v>
      </c>
      <c r="M28" s="62" t="s">
        <v>47</v>
      </c>
      <c r="N28" s="62" t="s">
        <v>153</v>
      </c>
      <c r="O28" s="62" t="s">
        <v>154</v>
      </c>
      <c r="P28" s="62" t="s">
        <v>155</v>
      </c>
      <c r="Q28" s="62" t="s">
        <v>156</v>
      </c>
      <c r="R28" s="62" t="s">
        <v>157</v>
      </c>
      <c r="S28" s="62" t="s">
        <v>158</v>
      </c>
      <c r="T28" s="62" t="s">
        <v>159</v>
      </c>
      <c r="U28" s="62" t="s">
        <v>160</v>
      </c>
      <c r="V28" s="62" t="s">
        <v>161</v>
      </c>
      <c r="W28" s="62" t="s">
        <v>162</v>
      </c>
      <c r="X28" s="62" t="s">
        <v>163</v>
      </c>
      <c r="Y28" s="62" t="s">
        <v>164</v>
      </c>
      <c r="Z28" s="62" t="s">
        <v>165</v>
      </c>
      <c r="AA28" s="62" t="s">
        <v>166</v>
      </c>
      <c r="AB28" s="30"/>
    </row>
    <row r="29" spans="1:28" x14ac:dyDescent="0.25">
      <c r="A29" s="29"/>
      <c r="B29" s="70">
        <v>200000</v>
      </c>
      <c r="C29" s="17">
        <f>F16</f>
        <v>9422</v>
      </c>
      <c r="D29" s="17">
        <f t="shared" ref="D29:N32" si="5">C29*1.03</f>
        <v>9704.66</v>
      </c>
      <c r="E29" s="17">
        <f t="shared" si="5"/>
        <v>9995.7998000000007</v>
      </c>
      <c r="F29" s="17">
        <f t="shared" si="5"/>
        <v>10295.673794</v>
      </c>
      <c r="G29" s="17">
        <f t="shared" si="5"/>
        <v>10604.544007820001</v>
      </c>
      <c r="H29" s="17">
        <f t="shared" si="5"/>
        <v>10922.680328054601</v>
      </c>
      <c r="I29" s="17">
        <f t="shared" si="5"/>
        <v>11250.360737896239</v>
      </c>
      <c r="J29" s="17">
        <f t="shared" si="5"/>
        <v>11587.871560033127</v>
      </c>
      <c r="K29" s="17">
        <f t="shared" si="5"/>
        <v>11935.507706834122</v>
      </c>
      <c r="L29" s="17">
        <f t="shared" si="5"/>
        <v>12293.572938039146</v>
      </c>
      <c r="M29" s="17">
        <f t="shared" si="5"/>
        <v>12662.38012618032</v>
      </c>
      <c r="N29" s="17">
        <f t="shared" si="5"/>
        <v>13042.25152996573</v>
      </c>
      <c r="O29" s="17">
        <f t="shared" ref="O29:O32" si="6">N29*1.03</f>
        <v>13433.519075864702</v>
      </c>
      <c r="P29" s="17">
        <f t="shared" ref="P29:P32" si="7">O29*1.03</f>
        <v>13836.524648140643</v>
      </c>
      <c r="Q29" s="17">
        <f t="shared" ref="Q29:Q32" si="8">P29*1.03</f>
        <v>14251.620387584862</v>
      </c>
      <c r="R29" s="17">
        <f t="shared" ref="R29:R32" si="9">Q29*1.03</f>
        <v>14679.168999212408</v>
      </c>
      <c r="S29" s="17">
        <f t="shared" ref="S29:S32" si="10">R29*1.03</f>
        <v>15119.544069188782</v>
      </c>
      <c r="T29" s="17">
        <f t="shared" ref="T29:T32" si="11">S29*1.03</f>
        <v>15573.130391264445</v>
      </c>
      <c r="U29" s="17">
        <f t="shared" ref="U29:U32" si="12">T29*1.03</f>
        <v>16040.324303002379</v>
      </c>
      <c r="V29" s="17">
        <f t="shared" ref="V29:V32" si="13">U29*1.03</f>
        <v>16521.534032092452</v>
      </c>
      <c r="W29" s="17">
        <f t="shared" ref="W29:W32" si="14">V29*1.03</f>
        <v>17017.180053055225</v>
      </c>
      <c r="X29" s="17">
        <f t="shared" ref="X29:X32" si="15">W29*1.03</f>
        <v>17527.695454646881</v>
      </c>
      <c r="Y29" s="17">
        <f t="shared" ref="Y29:Y32" si="16">X29*1.03</f>
        <v>18053.526318286287</v>
      </c>
      <c r="Z29" s="17">
        <f t="shared" ref="Z29:Z32" si="17">Y29*1.03</f>
        <v>18595.132107834877</v>
      </c>
      <c r="AA29" s="17">
        <f t="shared" ref="AA29:AA32" si="18">Z29*1.03</f>
        <v>19152.986071069925</v>
      </c>
      <c r="AB29" s="30"/>
    </row>
    <row r="30" spans="1:28" x14ac:dyDescent="0.25">
      <c r="A30" s="29"/>
      <c r="B30" s="70">
        <v>500000</v>
      </c>
      <c r="C30" s="17">
        <f>F17+C29</f>
        <v>23555</v>
      </c>
      <c r="D30" s="17">
        <f t="shared" si="5"/>
        <v>24261.65</v>
      </c>
      <c r="E30" s="17">
        <f t="shared" si="5"/>
        <v>24989.499500000002</v>
      </c>
      <c r="F30" s="17">
        <f t="shared" si="5"/>
        <v>25739.184485000002</v>
      </c>
      <c r="G30" s="17">
        <f t="shared" si="5"/>
        <v>26511.360019550004</v>
      </c>
      <c r="H30" s="17">
        <f t="shared" si="5"/>
        <v>27306.700820136506</v>
      </c>
      <c r="I30" s="17">
        <f t="shared" si="5"/>
        <v>28125.901844740602</v>
      </c>
      <c r="J30" s="17">
        <f t="shared" si="5"/>
        <v>28969.678900082821</v>
      </c>
      <c r="K30" s="17">
        <f t="shared" si="5"/>
        <v>29838.769267085307</v>
      </c>
      <c r="L30" s="17">
        <f t="shared" si="5"/>
        <v>30733.932345097866</v>
      </c>
      <c r="M30" s="17">
        <f t="shared" si="5"/>
        <v>31655.950315450802</v>
      </c>
      <c r="N30" s="17">
        <f t="shared" si="5"/>
        <v>32605.628824914325</v>
      </c>
      <c r="O30" s="17">
        <f t="shared" si="6"/>
        <v>33583.797689661755</v>
      </c>
      <c r="P30" s="17">
        <f t="shared" si="7"/>
        <v>34591.311620351611</v>
      </c>
      <c r="Q30" s="17">
        <f t="shared" si="8"/>
        <v>35629.050968962161</v>
      </c>
      <c r="R30" s="17">
        <f t="shared" si="9"/>
        <v>36697.922498031025</v>
      </c>
      <c r="S30" s="17">
        <f t="shared" si="10"/>
        <v>37798.860172971959</v>
      </c>
      <c r="T30" s="17">
        <f t="shared" si="11"/>
        <v>38932.82597816112</v>
      </c>
      <c r="U30" s="17">
        <f t="shared" si="12"/>
        <v>40100.810757505955</v>
      </c>
      <c r="V30" s="17">
        <f t="shared" si="13"/>
        <v>41303.835080231132</v>
      </c>
      <c r="W30" s="17">
        <f t="shared" si="14"/>
        <v>42542.95013263807</v>
      </c>
      <c r="X30" s="17">
        <f t="shared" si="15"/>
        <v>43819.238636617214</v>
      </c>
      <c r="Y30" s="17">
        <f t="shared" si="16"/>
        <v>45133.815795715731</v>
      </c>
      <c r="Z30" s="17">
        <f t="shared" si="17"/>
        <v>46487.830269587204</v>
      </c>
      <c r="AA30" s="17">
        <f t="shared" si="18"/>
        <v>47882.465177674821</v>
      </c>
      <c r="AB30" s="30"/>
    </row>
    <row r="31" spans="1:28" x14ac:dyDescent="0.25">
      <c r="A31" s="29"/>
      <c r="B31" s="70">
        <v>1000000</v>
      </c>
      <c r="C31" s="17">
        <f>F18+C30</f>
        <v>47110</v>
      </c>
      <c r="D31" s="17">
        <f t="shared" si="5"/>
        <v>48523.3</v>
      </c>
      <c r="E31" s="17">
        <f t="shared" si="5"/>
        <v>49978.999000000003</v>
      </c>
      <c r="F31" s="17">
        <f t="shared" si="5"/>
        <v>51478.368970000003</v>
      </c>
      <c r="G31" s="17">
        <f t="shared" si="5"/>
        <v>53022.720039100008</v>
      </c>
      <c r="H31" s="17">
        <f t="shared" si="5"/>
        <v>54613.401640273012</v>
      </c>
      <c r="I31" s="17">
        <f t="shared" si="5"/>
        <v>56251.803689481203</v>
      </c>
      <c r="J31" s="17">
        <f t="shared" si="5"/>
        <v>57939.357800165642</v>
      </c>
      <c r="K31" s="17">
        <f t="shared" si="5"/>
        <v>59677.538534170613</v>
      </c>
      <c r="L31" s="17">
        <f t="shared" si="5"/>
        <v>61467.864690195733</v>
      </c>
      <c r="M31" s="17">
        <f t="shared" si="5"/>
        <v>63311.900630901604</v>
      </c>
      <c r="N31" s="17">
        <f t="shared" si="5"/>
        <v>65211.257649828651</v>
      </c>
      <c r="O31" s="17">
        <f t="shared" si="6"/>
        <v>67167.595379323509</v>
      </c>
      <c r="P31" s="17">
        <f t="shared" si="7"/>
        <v>69182.623240703222</v>
      </c>
      <c r="Q31" s="17">
        <f t="shared" si="8"/>
        <v>71258.101937924323</v>
      </c>
      <c r="R31" s="17">
        <f t="shared" si="9"/>
        <v>73395.844996062049</v>
      </c>
      <c r="S31" s="17">
        <f t="shared" si="10"/>
        <v>75597.720345943919</v>
      </c>
      <c r="T31" s="17">
        <f t="shared" si="11"/>
        <v>77865.651956322239</v>
      </c>
      <c r="U31" s="17">
        <f t="shared" si="12"/>
        <v>80201.62151501191</v>
      </c>
      <c r="V31" s="17">
        <f t="shared" si="13"/>
        <v>82607.670160462265</v>
      </c>
      <c r="W31" s="17">
        <f t="shared" si="14"/>
        <v>85085.900265276141</v>
      </c>
      <c r="X31" s="17">
        <f t="shared" si="15"/>
        <v>87638.477273234428</v>
      </c>
      <c r="Y31" s="17">
        <f t="shared" si="16"/>
        <v>90267.631591431462</v>
      </c>
      <c r="Z31" s="17">
        <f t="shared" si="17"/>
        <v>92975.660539174409</v>
      </c>
      <c r="AA31" s="17">
        <f t="shared" si="18"/>
        <v>95764.930355349643</v>
      </c>
      <c r="AB31" s="30"/>
    </row>
    <row r="32" spans="1:28" x14ac:dyDescent="0.25">
      <c r="A32" s="29"/>
      <c r="B32" s="70">
        <v>8000000</v>
      </c>
      <c r="C32" s="17">
        <f>F19+C31</f>
        <v>94220</v>
      </c>
      <c r="D32" s="17">
        <f t="shared" si="5"/>
        <v>97046.6</v>
      </c>
      <c r="E32" s="17">
        <f t="shared" si="5"/>
        <v>99957.998000000007</v>
      </c>
      <c r="F32" s="17">
        <f t="shared" si="5"/>
        <v>102956.73794000001</v>
      </c>
      <c r="G32" s="17">
        <f t="shared" si="5"/>
        <v>106045.44007820002</v>
      </c>
      <c r="H32" s="17">
        <f t="shared" si="5"/>
        <v>109226.80328054602</v>
      </c>
      <c r="I32" s="17">
        <f t="shared" si="5"/>
        <v>112503.60737896241</v>
      </c>
      <c r="J32" s="17">
        <f t="shared" si="5"/>
        <v>115878.71560033128</v>
      </c>
      <c r="K32" s="17">
        <f t="shared" si="5"/>
        <v>119355.07706834123</v>
      </c>
      <c r="L32" s="17">
        <f t="shared" si="5"/>
        <v>122935.72938039147</v>
      </c>
      <c r="M32" s="17">
        <f t="shared" si="5"/>
        <v>126623.80126180321</v>
      </c>
      <c r="N32" s="17">
        <f t="shared" si="5"/>
        <v>130422.5152996573</v>
      </c>
      <c r="O32" s="17">
        <f t="shared" si="6"/>
        <v>134335.19075864702</v>
      </c>
      <c r="P32" s="17">
        <f t="shared" si="7"/>
        <v>138365.24648140644</v>
      </c>
      <c r="Q32" s="17">
        <f t="shared" si="8"/>
        <v>142516.20387584865</v>
      </c>
      <c r="R32" s="17">
        <f t="shared" si="9"/>
        <v>146791.6899921241</v>
      </c>
      <c r="S32" s="17">
        <f t="shared" si="10"/>
        <v>151195.44069188784</v>
      </c>
      <c r="T32" s="17">
        <f t="shared" si="11"/>
        <v>155731.30391264448</v>
      </c>
      <c r="U32" s="17">
        <f t="shared" si="12"/>
        <v>160403.24303002382</v>
      </c>
      <c r="V32" s="17">
        <f t="shared" si="13"/>
        <v>165215.34032092453</v>
      </c>
      <c r="W32" s="17">
        <f t="shared" si="14"/>
        <v>170171.80053055228</v>
      </c>
      <c r="X32" s="17">
        <f t="shared" si="15"/>
        <v>175276.95454646886</v>
      </c>
      <c r="Y32" s="17">
        <f t="shared" si="16"/>
        <v>180535.26318286292</v>
      </c>
      <c r="Z32" s="17">
        <f t="shared" si="17"/>
        <v>185951.32107834882</v>
      </c>
      <c r="AA32" s="17">
        <f t="shared" si="18"/>
        <v>191529.86071069929</v>
      </c>
      <c r="AB32" s="30"/>
    </row>
    <row r="33" spans="1:28" x14ac:dyDescent="0.25">
      <c r="A33" s="29"/>
      <c r="E33" s="31"/>
      <c r="H33" s="31"/>
      <c r="I33" s="64"/>
      <c r="J33" s="31"/>
      <c r="L33" s="1"/>
      <c r="M33" s="1"/>
      <c r="N33" s="1"/>
      <c r="O33" s="1"/>
      <c r="P33" s="1"/>
      <c r="Q33" s="1"/>
      <c r="R33" s="1"/>
      <c r="S33" s="1"/>
      <c r="T33" s="1"/>
      <c r="U33" s="1"/>
      <c r="V33" s="1"/>
      <c r="W33" s="1"/>
      <c r="X33" s="1"/>
      <c r="Y33" s="1"/>
      <c r="Z33" s="1"/>
      <c r="AA33" s="1"/>
      <c r="AB33" s="30"/>
    </row>
    <row r="34" spans="1:28" ht="15.75" thickBot="1" x14ac:dyDescent="0.3">
      <c r="A34" s="32"/>
      <c r="B34" s="33"/>
      <c r="C34" s="33"/>
      <c r="D34" s="33"/>
      <c r="E34" s="33"/>
      <c r="F34" s="33"/>
      <c r="G34" s="33"/>
      <c r="H34" s="33"/>
      <c r="I34" s="66"/>
      <c r="J34" s="33"/>
      <c r="K34" s="33"/>
      <c r="L34" s="33"/>
      <c r="M34" s="66"/>
      <c r="N34" s="66"/>
      <c r="O34" s="66"/>
      <c r="P34" s="66"/>
      <c r="Q34" s="66"/>
      <c r="R34" s="66"/>
      <c r="S34" s="66"/>
      <c r="T34" s="66"/>
      <c r="U34" s="66"/>
      <c r="V34" s="66"/>
      <c r="W34" s="66"/>
      <c r="X34" s="66"/>
      <c r="Y34" s="66"/>
      <c r="Z34" s="66"/>
      <c r="AA34" s="66"/>
      <c r="AB34" s="79"/>
    </row>
    <row r="35" spans="1:28" x14ac:dyDescent="0.25">
      <c r="L35" s="1"/>
    </row>
    <row r="36" spans="1:28" x14ac:dyDescent="0.25">
      <c r="L36" s="1"/>
    </row>
    <row r="37" spans="1:28" ht="15.75" thickBot="1" x14ac:dyDescent="0.3">
      <c r="F37" s="4"/>
      <c r="G37" s="4"/>
      <c r="H37" s="4"/>
      <c r="J37"/>
      <c r="K37"/>
      <c r="L37" s="67"/>
      <c r="M37" s="67"/>
      <c r="N37" s="67"/>
    </row>
    <row r="38" spans="1:28" ht="27" x14ac:dyDescent="0.25">
      <c r="B38" s="85" t="s">
        <v>48</v>
      </c>
      <c r="C38" s="63" t="s">
        <v>139</v>
      </c>
      <c r="D38" s="63" t="s">
        <v>140</v>
      </c>
      <c r="E38" s="63" t="s">
        <v>141</v>
      </c>
      <c r="F38" s="60" t="s">
        <v>142</v>
      </c>
      <c r="G38" s="2" t="s">
        <v>37</v>
      </c>
      <c r="H38" s="2" t="s">
        <v>38</v>
      </c>
      <c r="I38" s="2" t="s">
        <v>39</v>
      </c>
      <c r="J38" s="2" t="s">
        <v>40</v>
      </c>
      <c r="K38" s="3" t="s">
        <v>41</v>
      </c>
      <c r="L38" s="3" t="s">
        <v>42</v>
      </c>
      <c r="M38" s="3" t="s">
        <v>43</v>
      </c>
      <c r="N38" s="3" t="s">
        <v>44</v>
      </c>
      <c r="O38" s="3" t="s">
        <v>45</v>
      </c>
      <c r="P38" s="3" t="s">
        <v>46</v>
      </c>
      <c r="Q38" s="3" t="s">
        <v>47</v>
      </c>
      <c r="R38" s="3" t="s">
        <v>153</v>
      </c>
      <c r="S38" s="3" t="s">
        <v>154</v>
      </c>
      <c r="T38" s="3" t="s">
        <v>155</v>
      </c>
      <c r="U38" s="3" t="s">
        <v>156</v>
      </c>
      <c r="V38" s="3" t="s">
        <v>157</v>
      </c>
      <c r="W38" s="3" t="s">
        <v>158</v>
      </c>
      <c r="X38" s="3" t="s">
        <v>159</v>
      </c>
      <c r="Y38" s="3" t="s">
        <v>160</v>
      </c>
      <c r="Z38" s="3" t="s">
        <v>161</v>
      </c>
      <c r="AA38" s="3" t="s">
        <v>162</v>
      </c>
    </row>
    <row r="39" spans="1:28" ht="15.75" thickBot="1" x14ac:dyDescent="0.3">
      <c r="B39" s="86"/>
      <c r="C39" s="68">
        <f>Calculator!C19</f>
        <v>0</v>
      </c>
      <c r="D39" s="69">
        <f>Calculator!D19</f>
        <v>49310</v>
      </c>
      <c r="E39" s="69">
        <f>Calculator!E19</f>
        <v>49674</v>
      </c>
      <c r="F39" s="71">
        <f>SUM(G39:AA39)</f>
        <v>0</v>
      </c>
      <c r="G39" s="34">
        <f t="shared" ref="G39:Q39" si="19">IF(AND($D$39&lt;=G43,$E$39&gt;=G42),
     IF($D$39&lt;=G42,
        IF($E$39&lt;=G43,
           G49*($E$39-G42+1)/365,
           G49*(G43-G42+1)/365),
        IF($E$39&lt;=G43,
           G49*($E$39-$D$39+1)/365,
           G49*(G43-$D$39+1)/365)),
     0)</f>
        <v>0</v>
      </c>
      <c r="H39" s="34">
        <f t="shared" si="19"/>
        <v>0</v>
      </c>
      <c r="I39" s="34">
        <f t="shared" si="19"/>
        <v>0</v>
      </c>
      <c r="J39" s="34">
        <f t="shared" si="19"/>
        <v>0</v>
      </c>
      <c r="K39" s="34">
        <f t="shared" si="19"/>
        <v>0</v>
      </c>
      <c r="L39" s="34">
        <f t="shared" si="19"/>
        <v>0</v>
      </c>
      <c r="M39" s="34">
        <f t="shared" si="19"/>
        <v>0</v>
      </c>
      <c r="N39" s="34">
        <f t="shared" si="19"/>
        <v>0</v>
      </c>
      <c r="O39" s="34">
        <f t="shared" si="19"/>
        <v>0</v>
      </c>
      <c r="P39" s="34">
        <f t="shared" si="19"/>
        <v>0</v>
      </c>
      <c r="Q39" s="34">
        <f t="shared" si="19"/>
        <v>0</v>
      </c>
      <c r="R39" s="34">
        <f t="shared" ref="R39:AA39" si="20">IF(AND($D$39&lt;=R43,$E$39&gt;=R42),
     IF($D$39&lt;=R42,
        IF($E$39&lt;=R43,
           R49*($E$39-R42+1)/365,
           R49*(R43-R42+1)/365),
        IF($E$39&lt;=R43,
           R49*($E$39-$D$39+1)/365,
           R49*(R43-$D$39+1)/365)),
     0)</f>
        <v>0</v>
      </c>
      <c r="S39" s="34">
        <f t="shared" si="20"/>
        <v>0</v>
      </c>
      <c r="T39" s="34">
        <f t="shared" si="20"/>
        <v>0</v>
      </c>
      <c r="U39" s="34">
        <f t="shared" si="20"/>
        <v>0</v>
      </c>
      <c r="V39" s="34">
        <f t="shared" si="20"/>
        <v>0</v>
      </c>
      <c r="W39" s="34">
        <f t="shared" si="20"/>
        <v>0</v>
      </c>
      <c r="X39" s="34">
        <f t="shared" si="20"/>
        <v>0</v>
      </c>
      <c r="Y39" s="34">
        <f t="shared" si="20"/>
        <v>0</v>
      </c>
      <c r="Z39" s="34">
        <f t="shared" si="20"/>
        <v>0</v>
      </c>
      <c r="AA39" s="34">
        <f t="shared" si="20"/>
        <v>0</v>
      </c>
    </row>
    <row r="40" spans="1:28" x14ac:dyDescent="0.25">
      <c r="C40" s="4"/>
      <c r="G40" s="4"/>
      <c r="H40" s="4"/>
      <c r="J40" s="4"/>
      <c r="K40" s="4"/>
    </row>
    <row r="41" spans="1:28" s="5" customFormat="1" ht="27" x14ac:dyDescent="0.25">
      <c r="B41" s="35" t="s">
        <v>22</v>
      </c>
      <c r="C41" s="35" t="s">
        <v>23</v>
      </c>
      <c r="D41" s="35" t="s">
        <v>24</v>
      </c>
      <c r="E41" s="35" t="s">
        <v>25</v>
      </c>
      <c r="F41" s="35"/>
      <c r="G41" s="35" t="s">
        <v>37</v>
      </c>
      <c r="H41" s="35" t="s">
        <v>38</v>
      </c>
      <c r="I41" s="35" t="s">
        <v>39</v>
      </c>
      <c r="J41" s="35" t="s">
        <v>40</v>
      </c>
      <c r="K41" s="35" t="s">
        <v>41</v>
      </c>
      <c r="L41" s="35" t="s">
        <v>42</v>
      </c>
      <c r="M41" s="35" t="s">
        <v>43</v>
      </c>
      <c r="N41" s="35" t="s">
        <v>44</v>
      </c>
      <c r="O41" s="35" t="s">
        <v>45</v>
      </c>
      <c r="P41" s="35" t="s">
        <v>46</v>
      </c>
      <c r="Q41" s="35" t="s">
        <v>47</v>
      </c>
      <c r="R41" s="35" t="s">
        <v>153</v>
      </c>
      <c r="S41" s="35" t="s">
        <v>154</v>
      </c>
      <c r="T41" s="35" t="s">
        <v>155</v>
      </c>
      <c r="U41" s="35" t="s">
        <v>156</v>
      </c>
      <c r="V41" s="35" t="s">
        <v>157</v>
      </c>
      <c r="W41" s="35" t="s">
        <v>158</v>
      </c>
      <c r="X41" s="35" t="s">
        <v>159</v>
      </c>
      <c r="Y41" s="35" t="s">
        <v>160</v>
      </c>
      <c r="Z41" s="35" t="s">
        <v>161</v>
      </c>
      <c r="AA41" s="35" t="s">
        <v>162</v>
      </c>
    </row>
    <row r="42" spans="1:28" s="5" customFormat="1" x14ac:dyDescent="0.25">
      <c r="B42" s="87" t="s">
        <v>49</v>
      </c>
      <c r="C42" s="88"/>
      <c r="D42" s="88"/>
      <c r="E42" s="88"/>
      <c r="F42" s="89"/>
      <c r="G42" s="36">
        <v>45474</v>
      </c>
      <c r="H42" s="36">
        <v>45839</v>
      </c>
      <c r="I42" s="36">
        <v>46204</v>
      </c>
      <c r="J42" s="36">
        <v>46569</v>
      </c>
      <c r="K42" s="36">
        <v>46935</v>
      </c>
      <c r="L42" s="36">
        <v>47300</v>
      </c>
      <c r="M42" s="36">
        <v>47665</v>
      </c>
      <c r="N42" s="36">
        <v>48030</v>
      </c>
      <c r="O42" s="36">
        <v>48396</v>
      </c>
      <c r="P42" s="36">
        <v>48761</v>
      </c>
      <c r="Q42" s="36">
        <v>49126</v>
      </c>
      <c r="R42" s="36">
        <v>49492</v>
      </c>
      <c r="S42" s="36">
        <v>49859</v>
      </c>
      <c r="T42" s="36">
        <v>50225</v>
      </c>
      <c r="U42" s="36">
        <v>50591</v>
      </c>
      <c r="V42" s="36">
        <v>50957</v>
      </c>
      <c r="W42" s="36">
        <v>51324</v>
      </c>
      <c r="X42" s="36">
        <v>51690</v>
      </c>
      <c r="Y42" s="36">
        <v>52056</v>
      </c>
      <c r="Z42" s="36">
        <v>52422</v>
      </c>
      <c r="AA42" s="36">
        <v>52789</v>
      </c>
    </row>
    <row r="43" spans="1:28" s="5" customFormat="1" x14ac:dyDescent="0.25">
      <c r="B43" s="87" t="s">
        <v>50</v>
      </c>
      <c r="C43" s="88"/>
      <c r="D43" s="88"/>
      <c r="E43" s="88"/>
      <c r="F43" s="89"/>
      <c r="G43" s="36">
        <v>45838</v>
      </c>
      <c r="H43" s="36">
        <v>46203</v>
      </c>
      <c r="I43" s="36">
        <v>46568</v>
      </c>
      <c r="J43" s="36">
        <v>46934</v>
      </c>
      <c r="K43" s="36">
        <v>47299</v>
      </c>
      <c r="L43" s="36">
        <v>47664</v>
      </c>
      <c r="M43" s="36">
        <v>48029</v>
      </c>
      <c r="N43" s="36">
        <v>48395</v>
      </c>
      <c r="O43" s="36">
        <v>48760</v>
      </c>
      <c r="P43" s="36">
        <v>49125</v>
      </c>
      <c r="Q43" s="36">
        <v>49490</v>
      </c>
      <c r="R43" s="36">
        <v>49857</v>
      </c>
      <c r="S43" s="36">
        <v>50223</v>
      </c>
      <c r="T43" s="36">
        <v>50589</v>
      </c>
      <c r="U43" s="36">
        <v>50955</v>
      </c>
      <c r="V43" s="36">
        <v>51322</v>
      </c>
      <c r="W43" s="36">
        <v>51688</v>
      </c>
      <c r="X43" s="36">
        <v>52054</v>
      </c>
      <c r="Y43" s="36">
        <v>52420</v>
      </c>
      <c r="Z43" s="36">
        <v>52787</v>
      </c>
      <c r="AA43" s="36">
        <v>53153</v>
      </c>
    </row>
    <row r="44" spans="1:28" s="5" customFormat="1" x14ac:dyDescent="0.25">
      <c r="B44" s="37" t="s">
        <v>28</v>
      </c>
      <c r="C44" s="38">
        <f>IF(C39&gt;C16,C16,C39)</f>
        <v>0</v>
      </c>
      <c r="D44" s="39">
        <v>0.1</v>
      </c>
      <c r="E44" s="39">
        <f>E16</f>
        <v>4.7109771848859242E-2</v>
      </c>
      <c r="F44" s="38"/>
      <c r="G44" s="17">
        <f>ROUND(C44*E44,0)</f>
        <v>0</v>
      </c>
      <c r="H44" s="38">
        <f>G44*1.03</f>
        <v>0</v>
      </c>
      <c r="I44" s="38">
        <f t="shared" ref="I44:R48" si="21">H44*1.03</f>
        <v>0</v>
      </c>
      <c r="J44" s="38">
        <f t="shared" si="21"/>
        <v>0</v>
      </c>
      <c r="K44" s="38">
        <f t="shared" si="21"/>
        <v>0</v>
      </c>
      <c r="L44" s="38">
        <f t="shared" si="21"/>
        <v>0</v>
      </c>
      <c r="M44" s="38">
        <f t="shared" si="21"/>
        <v>0</v>
      </c>
      <c r="N44" s="38">
        <f t="shared" si="21"/>
        <v>0</v>
      </c>
      <c r="O44" s="38">
        <f t="shared" si="21"/>
        <v>0</v>
      </c>
      <c r="P44" s="38">
        <f t="shared" si="21"/>
        <v>0</v>
      </c>
      <c r="Q44" s="38">
        <f t="shared" si="21"/>
        <v>0</v>
      </c>
      <c r="R44" s="38">
        <f t="shared" si="21"/>
        <v>0</v>
      </c>
      <c r="S44" s="38">
        <f t="shared" ref="S44:S48" si="22">R44*1.03</f>
        <v>0</v>
      </c>
      <c r="T44" s="38">
        <f t="shared" ref="T44:T48" si="23">S44*1.03</f>
        <v>0</v>
      </c>
      <c r="U44" s="38">
        <f t="shared" ref="U44:U48" si="24">T44*1.03</f>
        <v>0</v>
      </c>
      <c r="V44" s="38">
        <f t="shared" ref="V44:V48" si="25">U44*1.03</f>
        <v>0</v>
      </c>
      <c r="W44" s="38">
        <f t="shared" ref="W44:W48" si="26">V44*1.03</f>
        <v>0</v>
      </c>
      <c r="X44" s="38">
        <f t="shared" ref="X44:X48" si="27">W44*1.03</f>
        <v>0</v>
      </c>
      <c r="Y44" s="38">
        <f t="shared" ref="Y44:Y48" si="28">X44*1.03</f>
        <v>0</v>
      </c>
      <c r="Z44" s="38">
        <f t="shared" ref="Z44:Z48" si="29">Y44*1.03</f>
        <v>0</v>
      </c>
      <c r="AA44" s="38">
        <f t="shared" ref="AA44:AA48" si="30">Z44*1.03</f>
        <v>0</v>
      </c>
    </row>
    <row r="45" spans="1:28" s="5" customFormat="1" x14ac:dyDescent="0.25">
      <c r="B45" s="16" t="s">
        <v>29</v>
      </c>
      <c r="C45" s="17">
        <f>IF(AND(C39&gt;C16,C39&gt;C18),C17,IF((C39-C16)&lt;0,0,C39-C16))</f>
        <v>0</v>
      </c>
      <c r="D45" s="23">
        <v>0.15</v>
      </c>
      <c r="E45" s="23">
        <f>E17</f>
        <v>4.710937926873577E-2</v>
      </c>
      <c r="F45" s="17"/>
      <c r="G45" s="17">
        <f>ROUND(C45*E45,0)</f>
        <v>0</v>
      </c>
      <c r="H45" s="17">
        <f t="shared" ref="H45:N48" si="31">G45*1.03</f>
        <v>0</v>
      </c>
      <c r="I45" s="17">
        <f t="shared" si="31"/>
        <v>0</v>
      </c>
      <c r="J45" s="17">
        <f t="shared" si="31"/>
        <v>0</v>
      </c>
      <c r="K45" s="17">
        <f t="shared" si="31"/>
        <v>0</v>
      </c>
      <c r="L45" s="17">
        <f t="shared" si="21"/>
        <v>0</v>
      </c>
      <c r="M45" s="17">
        <f t="shared" si="21"/>
        <v>0</v>
      </c>
      <c r="N45" s="17">
        <f t="shared" si="31"/>
        <v>0</v>
      </c>
      <c r="O45" s="17">
        <f t="shared" si="21"/>
        <v>0</v>
      </c>
      <c r="P45" s="17">
        <f t="shared" si="21"/>
        <v>0</v>
      </c>
      <c r="Q45" s="17">
        <f t="shared" si="21"/>
        <v>0</v>
      </c>
      <c r="R45" s="17">
        <f t="shared" si="21"/>
        <v>0</v>
      </c>
      <c r="S45" s="17">
        <f t="shared" si="22"/>
        <v>0</v>
      </c>
      <c r="T45" s="17">
        <f t="shared" si="23"/>
        <v>0</v>
      </c>
      <c r="U45" s="17">
        <f t="shared" si="24"/>
        <v>0</v>
      </c>
      <c r="V45" s="17">
        <f t="shared" si="25"/>
        <v>0</v>
      </c>
      <c r="W45" s="17">
        <f t="shared" si="26"/>
        <v>0</v>
      </c>
      <c r="X45" s="17">
        <f t="shared" si="27"/>
        <v>0</v>
      </c>
      <c r="Y45" s="17">
        <f t="shared" si="28"/>
        <v>0</v>
      </c>
      <c r="Z45" s="17">
        <f t="shared" si="29"/>
        <v>0</v>
      </c>
      <c r="AA45" s="17">
        <f t="shared" si="30"/>
        <v>0</v>
      </c>
    </row>
    <row r="46" spans="1:28" s="5" customFormat="1" x14ac:dyDescent="0.25">
      <c r="B46" s="16" t="s">
        <v>30</v>
      </c>
      <c r="C46" s="17">
        <f>IF(AND(C39&gt;C18,C39&gt;SUM(C16:C18)),C18,IF((C39-C18)&lt;0,0,(C39-C18)))</f>
        <v>0</v>
      </c>
      <c r="D46" s="23">
        <v>0.25</v>
      </c>
      <c r="E46" s="23">
        <f>E18</f>
        <v>4.7109536299999998E-2</v>
      </c>
      <c r="F46" s="17"/>
      <c r="G46" s="17">
        <f t="shared" ref="G46:G48" si="32">ROUND(C46*E46,0)</f>
        <v>0</v>
      </c>
      <c r="H46" s="17">
        <f t="shared" si="31"/>
        <v>0</v>
      </c>
      <c r="I46" s="17">
        <f t="shared" si="31"/>
        <v>0</v>
      </c>
      <c r="J46" s="17">
        <f t="shared" si="31"/>
        <v>0</v>
      </c>
      <c r="K46" s="17">
        <f t="shared" si="31"/>
        <v>0</v>
      </c>
      <c r="L46" s="17">
        <f t="shared" si="21"/>
        <v>0</v>
      </c>
      <c r="M46" s="17">
        <f t="shared" si="21"/>
        <v>0</v>
      </c>
      <c r="N46" s="17">
        <f t="shared" si="31"/>
        <v>0</v>
      </c>
      <c r="O46" s="17">
        <f t="shared" si="21"/>
        <v>0</v>
      </c>
      <c r="P46" s="17">
        <f t="shared" si="21"/>
        <v>0</v>
      </c>
      <c r="Q46" s="17">
        <f t="shared" si="21"/>
        <v>0</v>
      </c>
      <c r="R46" s="17">
        <f t="shared" si="21"/>
        <v>0</v>
      </c>
      <c r="S46" s="17">
        <f t="shared" si="22"/>
        <v>0</v>
      </c>
      <c r="T46" s="17">
        <f t="shared" si="23"/>
        <v>0</v>
      </c>
      <c r="U46" s="17">
        <f t="shared" si="24"/>
        <v>0</v>
      </c>
      <c r="V46" s="17">
        <f t="shared" si="25"/>
        <v>0</v>
      </c>
      <c r="W46" s="17">
        <f t="shared" si="26"/>
        <v>0</v>
      </c>
      <c r="X46" s="17">
        <f t="shared" si="27"/>
        <v>0</v>
      </c>
      <c r="Y46" s="17">
        <f t="shared" si="28"/>
        <v>0</v>
      </c>
      <c r="Z46" s="17">
        <f t="shared" si="29"/>
        <v>0</v>
      </c>
      <c r="AA46" s="17">
        <f t="shared" si="30"/>
        <v>0</v>
      </c>
    </row>
    <row r="47" spans="1:28" s="5" customFormat="1" x14ac:dyDescent="0.25">
      <c r="B47" s="16" t="s">
        <v>31</v>
      </c>
      <c r="C47" s="17">
        <f>IF(AND(C39&gt;SUM(C16:C18),C39&gt;SUM(C16:C19)),C19,IF((C39-SUM(C16:C18))&lt;0,0,(C39-SUM(C16:C18))))</f>
        <v>0</v>
      </c>
      <c r="D47" s="23">
        <v>0.5</v>
      </c>
      <c r="E47" s="23">
        <f>E19</f>
        <v>6.7299337571428575E-3</v>
      </c>
      <c r="F47" s="17"/>
      <c r="G47" s="17">
        <f t="shared" si="32"/>
        <v>0</v>
      </c>
      <c r="H47" s="17">
        <f t="shared" si="31"/>
        <v>0</v>
      </c>
      <c r="I47" s="17">
        <f t="shared" si="31"/>
        <v>0</v>
      </c>
      <c r="J47" s="17">
        <f t="shared" si="31"/>
        <v>0</v>
      </c>
      <c r="K47" s="17">
        <f t="shared" si="31"/>
        <v>0</v>
      </c>
      <c r="L47" s="17">
        <f t="shared" si="21"/>
        <v>0</v>
      </c>
      <c r="M47" s="17">
        <f t="shared" si="21"/>
        <v>0</v>
      </c>
      <c r="N47" s="17">
        <f t="shared" si="31"/>
        <v>0</v>
      </c>
      <c r="O47" s="17">
        <f t="shared" si="21"/>
        <v>0</v>
      </c>
      <c r="P47" s="17">
        <f t="shared" si="21"/>
        <v>0</v>
      </c>
      <c r="Q47" s="17">
        <f t="shared" si="21"/>
        <v>0</v>
      </c>
      <c r="R47" s="17">
        <f t="shared" si="21"/>
        <v>0</v>
      </c>
      <c r="S47" s="17">
        <f t="shared" si="22"/>
        <v>0</v>
      </c>
      <c r="T47" s="17">
        <f t="shared" si="23"/>
        <v>0</v>
      </c>
      <c r="U47" s="17">
        <f t="shared" si="24"/>
        <v>0</v>
      </c>
      <c r="V47" s="17">
        <f t="shared" si="25"/>
        <v>0</v>
      </c>
      <c r="W47" s="17">
        <f t="shared" si="26"/>
        <v>0</v>
      </c>
      <c r="X47" s="17">
        <f t="shared" si="27"/>
        <v>0</v>
      </c>
      <c r="Y47" s="17">
        <f t="shared" si="28"/>
        <v>0</v>
      </c>
      <c r="Z47" s="17">
        <f t="shared" si="29"/>
        <v>0</v>
      </c>
      <c r="AA47" s="17">
        <f t="shared" si="30"/>
        <v>0</v>
      </c>
    </row>
    <row r="48" spans="1:28" s="5" customFormat="1" x14ac:dyDescent="0.25">
      <c r="B48" s="16" t="s">
        <v>32</v>
      </c>
      <c r="C48" s="17">
        <f>IF(C39&gt;SUM(C16:C19),C39-SUM(C16:C19),0)</f>
        <v>0</v>
      </c>
      <c r="D48" s="23">
        <v>0</v>
      </c>
      <c r="E48" s="23">
        <v>0</v>
      </c>
      <c r="F48" s="23"/>
      <c r="G48" s="17">
        <f t="shared" si="32"/>
        <v>0</v>
      </c>
      <c r="H48" s="17">
        <f t="shared" si="31"/>
        <v>0</v>
      </c>
      <c r="I48" s="17">
        <f t="shared" si="31"/>
        <v>0</v>
      </c>
      <c r="J48" s="17">
        <f t="shared" si="31"/>
        <v>0</v>
      </c>
      <c r="K48" s="17">
        <f t="shared" si="31"/>
        <v>0</v>
      </c>
      <c r="L48" s="17">
        <f t="shared" si="21"/>
        <v>0</v>
      </c>
      <c r="M48" s="17">
        <f t="shared" si="21"/>
        <v>0</v>
      </c>
      <c r="N48" s="17">
        <f t="shared" si="31"/>
        <v>0</v>
      </c>
      <c r="O48" s="17">
        <f t="shared" si="21"/>
        <v>0</v>
      </c>
      <c r="P48" s="17">
        <f t="shared" si="21"/>
        <v>0</v>
      </c>
      <c r="Q48" s="17">
        <f t="shared" si="21"/>
        <v>0</v>
      </c>
      <c r="R48" s="17">
        <f t="shared" si="21"/>
        <v>0</v>
      </c>
      <c r="S48" s="17">
        <f t="shared" si="22"/>
        <v>0</v>
      </c>
      <c r="T48" s="17">
        <f t="shared" si="23"/>
        <v>0</v>
      </c>
      <c r="U48" s="17">
        <f t="shared" si="24"/>
        <v>0</v>
      </c>
      <c r="V48" s="17">
        <f t="shared" si="25"/>
        <v>0</v>
      </c>
      <c r="W48" s="17">
        <f t="shared" si="26"/>
        <v>0</v>
      </c>
      <c r="X48" s="17">
        <f t="shared" si="27"/>
        <v>0</v>
      </c>
      <c r="Y48" s="17">
        <f t="shared" si="28"/>
        <v>0</v>
      </c>
      <c r="Z48" s="17">
        <f t="shared" si="29"/>
        <v>0</v>
      </c>
      <c r="AA48" s="17">
        <f t="shared" si="30"/>
        <v>0</v>
      </c>
    </row>
    <row r="49" spans="2:27" s="5" customFormat="1" ht="15.75" thickBot="1" x14ac:dyDescent="0.3">
      <c r="B49" s="1"/>
      <c r="C49" s="25">
        <f>SUM(C44:C48)</f>
        <v>0</v>
      </c>
      <c r="D49" s="26"/>
      <c r="E49" s="26"/>
      <c r="F49" s="26"/>
      <c r="G49" s="25">
        <f>ROUND(SUM(G44:G48),0)</f>
        <v>0</v>
      </c>
      <c r="H49" s="25">
        <f t="shared" ref="H49:Q49" si="33">ROUND(SUM(H44:H48),0)</f>
        <v>0</v>
      </c>
      <c r="I49" s="25">
        <f t="shared" si="33"/>
        <v>0</v>
      </c>
      <c r="J49" s="25">
        <f t="shared" si="33"/>
        <v>0</v>
      </c>
      <c r="K49" s="25">
        <f t="shared" si="33"/>
        <v>0</v>
      </c>
      <c r="L49" s="25">
        <f t="shared" si="33"/>
        <v>0</v>
      </c>
      <c r="M49" s="25">
        <f t="shared" si="33"/>
        <v>0</v>
      </c>
      <c r="N49" s="25">
        <f t="shared" si="33"/>
        <v>0</v>
      </c>
      <c r="O49" s="25">
        <f t="shared" si="33"/>
        <v>0</v>
      </c>
      <c r="P49" s="25">
        <f t="shared" si="33"/>
        <v>0</v>
      </c>
      <c r="Q49" s="25">
        <f t="shared" si="33"/>
        <v>0</v>
      </c>
      <c r="R49" s="25">
        <f t="shared" ref="R49:AA49" si="34">ROUND(SUM(R44:R48),0)</f>
        <v>0</v>
      </c>
      <c r="S49" s="25">
        <f t="shared" si="34"/>
        <v>0</v>
      </c>
      <c r="T49" s="25">
        <f t="shared" si="34"/>
        <v>0</v>
      </c>
      <c r="U49" s="25">
        <f t="shared" si="34"/>
        <v>0</v>
      </c>
      <c r="V49" s="25">
        <f t="shared" si="34"/>
        <v>0</v>
      </c>
      <c r="W49" s="25">
        <f t="shared" si="34"/>
        <v>0</v>
      </c>
      <c r="X49" s="25">
        <f t="shared" si="34"/>
        <v>0</v>
      </c>
      <c r="Y49" s="25">
        <f t="shared" si="34"/>
        <v>0</v>
      </c>
      <c r="Z49" s="25">
        <f t="shared" si="34"/>
        <v>0</v>
      </c>
      <c r="AA49" s="25">
        <f t="shared" si="34"/>
        <v>0</v>
      </c>
    </row>
  </sheetData>
  <sheetProtection formatCells="0" formatColumns="0" formatRows="0"/>
  <mergeCells count="9">
    <mergeCell ref="B38:B39"/>
    <mergeCell ref="B42:F42"/>
    <mergeCell ref="B43:F43"/>
    <mergeCell ref="B5:H5"/>
    <mergeCell ref="B6:K6"/>
    <mergeCell ref="B9:G9"/>
    <mergeCell ref="B24:F24"/>
    <mergeCell ref="B25:F25"/>
    <mergeCell ref="C27:N27"/>
  </mergeCells>
  <phoneticPr fontId="15" type="noConversion"/>
  <hyperlinks>
    <hyperlink ref="B24" r:id="rId1" xr:uid="{338525A8-1669-4785-A4D1-12AA23CF08D7}"/>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8A2E6-356C-4DFB-96B1-339B4F3B102D}">
  <dimension ref="A1:K25"/>
  <sheetViews>
    <sheetView topLeftCell="A25" workbookViewId="0">
      <selection activeCell="C6" sqref="C6"/>
    </sheetView>
  </sheetViews>
  <sheetFormatPr defaultRowHeight="15" x14ac:dyDescent="0.25"/>
  <cols>
    <col min="1" max="11" width="23" customWidth="1"/>
  </cols>
  <sheetData>
    <row r="1" spans="1:11" ht="25.5" x14ac:dyDescent="0.25">
      <c r="A1" s="44" t="s">
        <v>51</v>
      </c>
      <c r="B1" s="44" t="s">
        <v>52</v>
      </c>
      <c r="C1" s="44" t="s">
        <v>53</v>
      </c>
      <c r="D1" s="44" t="s">
        <v>54</v>
      </c>
      <c r="E1" s="44" t="s">
        <v>55</v>
      </c>
      <c r="F1" s="44" t="s">
        <v>56</v>
      </c>
      <c r="G1" s="44" t="s">
        <v>57</v>
      </c>
      <c r="H1" s="44" t="s">
        <v>58</v>
      </c>
      <c r="I1" s="44" t="s">
        <v>59</v>
      </c>
      <c r="J1" s="44" t="s">
        <v>60</v>
      </c>
      <c r="K1" s="44" t="s">
        <v>61</v>
      </c>
    </row>
    <row r="2" spans="1:11" ht="51" x14ac:dyDescent="0.25">
      <c r="A2" s="45" t="s">
        <v>62</v>
      </c>
      <c r="B2" s="45" t="s">
        <v>63</v>
      </c>
      <c r="C2" s="45" t="s">
        <v>64</v>
      </c>
      <c r="D2" s="45" t="s">
        <v>65</v>
      </c>
      <c r="E2" s="45" t="s">
        <v>66</v>
      </c>
      <c r="F2" s="45" t="s">
        <v>67</v>
      </c>
      <c r="G2" s="45" t="s">
        <v>68</v>
      </c>
      <c r="H2" s="45" t="s">
        <v>69</v>
      </c>
      <c r="I2" s="46">
        <v>58716.480000000003</v>
      </c>
      <c r="J2" s="46">
        <v>2258.3200000000002</v>
      </c>
      <c r="K2" s="46">
        <v>28.23</v>
      </c>
    </row>
    <row r="3" spans="1:11" ht="51" x14ac:dyDescent="0.25">
      <c r="A3" s="45" t="s">
        <v>62</v>
      </c>
      <c r="B3" s="45" t="s">
        <v>63</v>
      </c>
      <c r="C3" s="45" t="s">
        <v>70</v>
      </c>
      <c r="D3" s="45" t="s">
        <v>71</v>
      </c>
      <c r="E3" s="45" t="s">
        <v>72</v>
      </c>
      <c r="F3" s="45" t="s">
        <v>67</v>
      </c>
      <c r="G3" s="45" t="s">
        <v>68</v>
      </c>
      <c r="H3" s="45" t="s">
        <v>73</v>
      </c>
      <c r="I3" s="46">
        <v>72000</v>
      </c>
      <c r="J3" s="46">
        <v>2769.23</v>
      </c>
      <c r="K3" s="46">
        <v>34.61</v>
      </c>
    </row>
    <row r="4" spans="1:11" ht="51" x14ac:dyDescent="0.25">
      <c r="A4" s="45" t="s">
        <v>62</v>
      </c>
      <c r="B4" s="45" t="s">
        <v>63</v>
      </c>
      <c r="C4" s="45" t="s">
        <v>74</v>
      </c>
      <c r="D4" s="45" t="s">
        <v>75</v>
      </c>
      <c r="E4" s="45" t="s">
        <v>76</v>
      </c>
      <c r="F4" s="45" t="s">
        <v>67</v>
      </c>
      <c r="G4" s="45" t="s">
        <v>68</v>
      </c>
      <c r="H4" s="45" t="s">
        <v>77</v>
      </c>
      <c r="I4" s="46">
        <v>65033.17</v>
      </c>
      <c r="J4" s="46">
        <v>2501.27</v>
      </c>
      <c r="K4" s="46">
        <v>31.26</v>
      </c>
    </row>
    <row r="5" spans="1:11" ht="51" x14ac:dyDescent="0.25">
      <c r="A5" s="45" t="s">
        <v>62</v>
      </c>
      <c r="B5" s="45" t="s">
        <v>63</v>
      </c>
      <c r="C5" s="45" t="s">
        <v>78</v>
      </c>
      <c r="D5" s="45" t="s">
        <v>79</v>
      </c>
      <c r="E5" s="45" t="s">
        <v>80</v>
      </c>
      <c r="F5" s="45" t="s">
        <v>67</v>
      </c>
      <c r="G5" s="45" t="s">
        <v>68</v>
      </c>
      <c r="H5" s="45" t="s">
        <v>81</v>
      </c>
      <c r="I5" s="46">
        <v>63019.31</v>
      </c>
      <c r="J5" s="46">
        <v>2423.81</v>
      </c>
      <c r="K5" s="46">
        <v>30.3</v>
      </c>
    </row>
    <row r="6" spans="1:11" ht="63.75" x14ac:dyDescent="0.25">
      <c r="A6" s="45" t="s">
        <v>62</v>
      </c>
      <c r="B6" s="45" t="s">
        <v>63</v>
      </c>
      <c r="C6" s="45" t="s">
        <v>82</v>
      </c>
      <c r="D6" s="45" t="s">
        <v>83</v>
      </c>
      <c r="E6" s="45" t="s">
        <v>84</v>
      </c>
      <c r="F6" s="45" t="s">
        <v>67</v>
      </c>
      <c r="G6" s="45" t="s">
        <v>68</v>
      </c>
      <c r="H6" s="45" t="s">
        <v>85</v>
      </c>
      <c r="I6" s="46">
        <v>64800</v>
      </c>
      <c r="J6" s="46">
        <v>2492.3000000000002</v>
      </c>
      <c r="K6" s="46">
        <v>31.15</v>
      </c>
    </row>
    <row r="7" spans="1:11" ht="51" x14ac:dyDescent="0.25">
      <c r="A7" s="45" t="s">
        <v>62</v>
      </c>
      <c r="B7" s="45" t="s">
        <v>63</v>
      </c>
      <c r="C7" s="45" t="s">
        <v>86</v>
      </c>
      <c r="D7" s="45" t="s">
        <v>87</v>
      </c>
      <c r="E7" s="45" t="s">
        <v>88</v>
      </c>
      <c r="F7" s="45" t="s">
        <v>67</v>
      </c>
      <c r="G7" s="45" t="s">
        <v>68</v>
      </c>
      <c r="H7" s="45" t="s">
        <v>89</v>
      </c>
      <c r="I7" s="46">
        <v>60402.13</v>
      </c>
      <c r="J7" s="46">
        <v>2323.15</v>
      </c>
      <c r="K7" s="46">
        <v>29.04</v>
      </c>
    </row>
    <row r="8" spans="1:11" ht="51" x14ac:dyDescent="0.25">
      <c r="A8" s="45" t="s">
        <v>62</v>
      </c>
      <c r="B8" s="45" t="s">
        <v>63</v>
      </c>
      <c r="C8" s="45" t="s">
        <v>90</v>
      </c>
      <c r="D8" s="45" t="s">
        <v>91</v>
      </c>
      <c r="E8" s="45" t="s">
        <v>92</v>
      </c>
      <c r="F8" s="45" t="s">
        <v>67</v>
      </c>
      <c r="G8" s="45" t="s">
        <v>68</v>
      </c>
      <c r="H8" s="45" t="s">
        <v>81</v>
      </c>
      <c r="I8" s="46">
        <v>60917.39</v>
      </c>
      <c r="J8" s="46">
        <v>2342.9699999999998</v>
      </c>
      <c r="K8" s="46">
        <v>29.29</v>
      </c>
    </row>
    <row r="9" spans="1:11" ht="51" x14ac:dyDescent="0.25">
      <c r="A9" s="45" t="s">
        <v>62</v>
      </c>
      <c r="B9" s="45" t="s">
        <v>63</v>
      </c>
      <c r="C9" s="45" t="s">
        <v>93</v>
      </c>
      <c r="D9" s="45" t="s">
        <v>94</v>
      </c>
      <c r="E9" s="45" t="s">
        <v>95</v>
      </c>
      <c r="F9" s="45" t="s">
        <v>67</v>
      </c>
      <c r="G9" s="45" t="s">
        <v>68</v>
      </c>
      <c r="H9" s="45" t="s">
        <v>81</v>
      </c>
      <c r="I9" s="46">
        <v>62500</v>
      </c>
      <c r="J9" s="46">
        <v>2403.84</v>
      </c>
      <c r="K9" s="46">
        <v>30.05</v>
      </c>
    </row>
    <row r="10" spans="1:11" ht="51" x14ac:dyDescent="0.25">
      <c r="A10" s="45" t="s">
        <v>62</v>
      </c>
      <c r="B10" s="45" t="s">
        <v>63</v>
      </c>
      <c r="C10" s="45" t="s">
        <v>96</v>
      </c>
      <c r="D10" s="45" t="s">
        <v>97</v>
      </c>
      <c r="E10" s="45" t="s">
        <v>98</v>
      </c>
      <c r="F10" s="45" t="s">
        <v>67</v>
      </c>
      <c r="G10" s="45" t="s">
        <v>68</v>
      </c>
      <c r="H10" s="45" t="s">
        <v>73</v>
      </c>
      <c r="I10" s="46">
        <v>60821.4</v>
      </c>
      <c r="J10" s="46">
        <v>2339.2800000000002</v>
      </c>
      <c r="K10" s="46">
        <v>29.24</v>
      </c>
    </row>
    <row r="11" spans="1:11" ht="51" x14ac:dyDescent="0.25">
      <c r="A11" s="45" t="s">
        <v>62</v>
      </c>
      <c r="B11" s="45" t="s">
        <v>63</v>
      </c>
      <c r="C11" s="45" t="s">
        <v>99</v>
      </c>
      <c r="D11" s="45" t="s">
        <v>100</v>
      </c>
      <c r="E11" s="45" t="s">
        <v>101</v>
      </c>
      <c r="F11" s="45" t="s">
        <v>67</v>
      </c>
      <c r="G11" s="45" t="s">
        <v>68</v>
      </c>
      <c r="H11" s="45" t="s">
        <v>69</v>
      </c>
      <c r="I11" s="46">
        <v>58476.81</v>
      </c>
      <c r="J11" s="46">
        <v>2249.1</v>
      </c>
      <c r="K11" s="46">
        <v>28.11</v>
      </c>
    </row>
    <row r="12" spans="1:11" ht="38.25" x14ac:dyDescent="0.25">
      <c r="A12" s="45" t="s">
        <v>62</v>
      </c>
      <c r="B12" s="45" t="s">
        <v>63</v>
      </c>
      <c r="C12" s="45" t="s">
        <v>102</v>
      </c>
      <c r="D12" s="45" t="s">
        <v>103</v>
      </c>
      <c r="E12" s="45" t="s">
        <v>104</v>
      </c>
      <c r="F12" s="45" t="s">
        <v>67</v>
      </c>
      <c r="G12" s="45" t="s">
        <v>68</v>
      </c>
      <c r="H12" s="45" t="s">
        <v>105</v>
      </c>
      <c r="I12" s="46">
        <v>57103.199999999997</v>
      </c>
      <c r="J12" s="46">
        <v>2196.27</v>
      </c>
      <c r="K12" s="46">
        <v>27.45</v>
      </c>
    </row>
    <row r="13" spans="1:11" ht="51" x14ac:dyDescent="0.25">
      <c r="A13" s="45" t="s">
        <v>62</v>
      </c>
      <c r="B13" s="45" t="s">
        <v>63</v>
      </c>
      <c r="C13" s="45" t="s">
        <v>106</v>
      </c>
      <c r="D13" s="45" t="s">
        <v>107</v>
      </c>
      <c r="E13" s="45" t="s">
        <v>108</v>
      </c>
      <c r="F13" s="45" t="s">
        <v>67</v>
      </c>
      <c r="G13" s="45" t="s">
        <v>68</v>
      </c>
      <c r="H13" s="45" t="s">
        <v>81</v>
      </c>
      <c r="I13" s="46">
        <v>64000</v>
      </c>
      <c r="J13" s="46">
        <v>2461.5300000000002</v>
      </c>
      <c r="K13" s="46">
        <v>30.77</v>
      </c>
    </row>
    <row r="14" spans="1:11" ht="38.25" x14ac:dyDescent="0.25">
      <c r="A14" s="45" t="s">
        <v>62</v>
      </c>
      <c r="B14" s="45" t="s">
        <v>63</v>
      </c>
      <c r="C14" s="45" t="s">
        <v>109</v>
      </c>
      <c r="D14" s="45" t="s">
        <v>110</v>
      </c>
      <c r="E14" s="45" t="s">
        <v>111</v>
      </c>
      <c r="F14" s="45" t="s">
        <v>67</v>
      </c>
      <c r="G14" s="45" t="s">
        <v>68</v>
      </c>
      <c r="H14" s="45" t="s">
        <v>105</v>
      </c>
      <c r="I14" s="46">
        <v>60000</v>
      </c>
      <c r="J14" s="46">
        <v>2307.69</v>
      </c>
      <c r="K14" s="46">
        <v>28.85</v>
      </c>
    </row>
    <row r="15" spans="1:11" ht="63.75" x14ac:dyDescent="0.25">
      <c r="A15" s="45" t="s">
        <v>62</v>
      </c>
      <c r="B15" s="45" t="s">
        <v>63</v>
      </c>
      <c r="C15" s="45" t="s">
        <v>112</v>
      </c>
      <c r="D15" s="45" t="s">
        <v>113</v>
      </c>
      <c r="E15" s="45" t="s">
        <v>114</v>
      </c>
      <c r="F15" s="45" t="s">
        <v>67</v>
      </c>
      <c r="G15" s="45" t="s">
        <v>68</v>
      </c>
      <c r="H15" s="45" t="s">
        <v>85</v>
      </c>
      <c r="I15" s="46">
        <v>59740</v>
      </c>
      <c r="J15" s="46">
        <v>2297.69</v>
      </c>
      <c r="K15" s="46">
        <v>28.72</v>
      </c>
    </row>
    <row r="16" spans="1:11" s="1" customFormat="1" ht="15.75" thickBot="1" x14ac:dyDescent="0.3">
      <c r="A16" s="47"/>
      <c r="B16" s="47"/>
      <c r="C16" s="47"/>
      <c r="D16" s="47"/>
      <c r="E16" s="47"/>
      <c r="F16" s="47"/>
      <c r="G16" s="47"/>
      <c r="H16" s="48" t="s">
        <v>115</v>
      </c>
      <c r="I16" s="49">
        <f>SUM(I2:I15)/14</f>
        <v>61966.420714285705</v>
      </c>
      <c r="J16" s="50"/>
      <c r="K16" s="50"/>
    </row>
    <row r="17" spans="1:11" s="1" customFormat="1" ht="15.75" thickTop="1" x14ac:dyDescent="0.25">
      <c r="A17" s="47"/>
      <c r="B17" s="47"/>
      <c r="C17" s="47"/>
      <c r="D17" s="47"/>
      <c r="E17" s="47"/>
      <c r="F17" s="47"/>
      <c r="G17" s="47"/>
      <c r="H17" s="47"/>
      <c r="I17" s="50"/>
      <c r="J17" s="50"/>
      <c r="K17" s="50"/>
    </row>
    <row r="18" spans="1:11" ht="51" x14ac:dyDescent="0.25">
      <c r="A18" s="51" t="s">
        <v>62</v>
      </c>
      <c r="B18" s="51" t="s">
        <v>63</v>
      </c>
      <c r="C18" s="51" t="s">
        <v>116</v>
      </c>
      <c r="D18" s="51" t="s">
        <v>117</v>
      </c>
      <c r="E18" s="51" t="s">
        <v>118</v>
      </c>
      <c r="F18" s="51" t="s">
        <v>67</v>
      </c>
      <c r="G18" s="51" t="s">
        <v>68</v>
      </c>
      <c r="H18" s="51" t="s">
        <v>119</v>
      </c>
      <c r="I18" s="52">
        <v>74084.27</v>
      </c>
      <c r="J18" s="52">
        <v>2849.39</v>
      </c>
      <c r="K18" s="52">
        <v>47.49</v>
      </c>
    </row>
    <row r="19" spans="1:11" ht="38.25" x14ac:dyDescent="0.25">
      <c r="A19" s="51" t="s">
        <v>62</v>
      </c>
      <c r="B19" s="51" t="s">
        <v>63</v>
      </c>
      <c r="C19" s="51" t="s">
        <v>120</v>
      </c>
      <c r="D19" s="51" t="s">
        <v>121</v>
      </c>
      <c r="E19" s="51" t="s">
        <v>122</v>
      </c>
      <c r="F19" s="51" t="s">
        <v>67</v>
      </c>
      <c r="G19" s="51" t="s">
        <v>68</v>
      </c>
      <c r="H19" s="51" t="s">
        <v>123</v>
      </c>
      <c r="I19" s="52">
        <v>90000</v>
      </c>
      <c r="J19" s="52">
        <v>3461.53</v>
      </c>
      <c r="K19" s="52">
        <v>43.27</v>
      </c>
    </row>
    <row r="20" spans="1:11" ht="51" x14ac:dyDescent="0.25">
      <c r="A20" s="51" t="s">
        <v>62</v>
      </c>
      <c r="B20" s="51" t="s">
        <v>63</v>
      </c>
      <c r="C20" s="51" t="s">
        <v>124</v>
      </c>
      <c r="D20" s="51" t="s">
        <v>125</v>
      </c>
      <c r="E20" s="51" t="s">
        <v>126</v>
      </c>
      <c r="F20" s="51" t="s">
        <v>67</v>
      </c>
      <c r="G20" s="51" t="s">
        <v>68</v>
      </c>
      <c r="H20" s="51" t="s">
        <v>119</v>
      </c>
      <c r="I20" s="52">
        <v>61692.86</v>
      </c>
      <c r="J20" s="52">
        <v>2372.8000000000002</v>
      </c>
      <c r="K20" s="52">
        <v>29.66</v>
      </c>
    </row>
    <row r="21" spans="1:11" ht="51" x14ac:dyDescent="0.25">
      <c r="A21" s="51" t="s">
        <v>62</v>
      </c>
      <c r="B21" s="51" t="s">
        <v>63</v>
      </c>
      <c r="C21" s="51" t="s">
        <v>127</v>
      </c>
      <c r="D21" s="51" t="s">
        <v>128</v>
      </c>
      <c r="E21" s="51" t="s">
        <v>129</v>
      </c>
      <c r="F21" s="51" t="s">
        <v>67</v>
      </c>
      <c r="G21" s="51" t="s">
        <v>68</v>
      </c>
      <c r="H21" s="51" t="s">
        <v>119</v>
      </c>
      <c r="I21" s="52">
        <v>76121.539999999994</v>
      </c>
      <c r="J21" s="52">
        <v>2927.75</v>
      </c>
      <c r="K21" s="52">
        <v>36.6</v>
      </c>
    </row>
    <row r="22" spans="1:11" ht="38.25" x14ac:dyDescent="0.25">
      <c r="A22" s="51" t="s">
        <v>62</v>
      </c>
      <c r="B22" s="51" t="s">
        <v>63</v>
      </c>
      <c r="C22" s="51" t="s">
        <v>130</v>
      </c>
      <c r="D22" s="51" t="s">
        <v>131</v>
      </c>
      <c r="E22" s="51" t="s">
        <v>132</v>
      </c>
      <c r="F22" s="51" t="s">
        <v>67</v>
      </c>
      <c r="G22" s="51" t="s">
        <v>68</v>
      </c>
      <c r="H22" s="51" t="s">
        <v>105</v>
      </c>
      <c r="I22" s="52">
        <v>66950</v>
      </c>
      <c r="J22" s="52">
        <v>2575</v>
      </c>
      <c r="K22" s="52">
        <v>32.19</v>
      </c>
    </row>
    <row r="23" spans="1:11" ht="63.75" x14ac:dyDescent="0.25">
      <c r="A23" s="51" t="s">
        <v>62</v>
      </c>
      <c r="B23" s="51" t="s">
        <v>63</v>
      </c>
      <c r="C23" s="51" t="s">
        <v>133</v>
      </c>
      <c r="D23" s="51" t="s">
        <v>134</v>
      </c>
      <c r="E23" s="51" t="s">
        <v>135</v>
      </c>
      <c r="F23" s="51" t="s">
        <v>67</v>
      </c>
      <c r="G23" s="51" t="s">
        <v>68</v>
      </c>
      <c r="H23" s="51" t="s">
        <v>85</v>
      </c>
      <c r="I23" s="52">
        <v>82578.080000000002</v>
      </c>
      <c r="J23" s="52">
        <v>3176.08</v>
      </c>
      <c r="K23" s="52">
        <v>39.700000000000003</v>
      </c>
    </row>
    <row r="24" spans="1:11" ht="63.75" x14ac:dyDescent="0.25">
      <c r="A24" s="51" t="s">
        <v>62</v>
      </c>
      <c r="B24" s="51" t="s">
        <v>63</v>
      </c>
      <c r="C24" s="51" t="s">
        <v>136</v>
      </c>
      <c r="D24" s="51" t="s">
        <v>137</v>
      </c>
      <c r="E24" s="51" t="s">
        <v>138</v>
      </c>
      <c r="F24" s="51" t="s">
        <v>67</v>
      </c>
      <c r="G24" s="51" t="s">
        <v>68</v>
      </c>
      <c r="H24" s="51" t="s">
        <v>85</v>
      </c>
      <c r="I24" s="52">
        <v>72000</v>
      </c>
      <c r="J24" s="52">
        <v>2769.23</v>
      </c>
      <c r="K24" s="52">
        <v>34.61</v>
      </c>
    </row>
    <row r="25" spans="1:11" x14ac:dyDescent="0.25">
      <c r="A25" s="53"/>
      <c r="B25" s="53"/>
      <c r="C25" s="53"/>
      <c r="D25" s="53"/>
      <c r="E25" s="53"/>
      <c r="F25" s="53"/>
      <c r="G25" s="53"/>
      <c r="H25" s="53"/>
      <c r="I25" s="54"/>
      <c r="J25" s="54"/>
      <c r="K25" s="5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F1AB4-571D-471E-BF43-B5A219A96A21}">
  <dimension ref="A2:AB49"/>
  <sheetViews>
    <sheetView topLeftCell="A9" zoomScale="90" zoomScaleNormal="90" workbookViewId="0">
      <selection activeCell="C14" sqref="C14"/>
    </sheetView>
  </sheetViews>
  <sheetFormatPr defaultColWidth="8.7109375" defaultRowHeight="15" x14ac:dyDescent="0.25"/>
  <cols>
    <col min="1" max="1" width="3.7109375" style="1" customWidth="1"/>
    <col min="2" max="2" width="18.85546875" style="1" customWidth="1"/>
    <col min="3" max="3" width="17.7109375" style="1" customWidth="1"/>
    <col min="4" max="4" width="12.5703125" style="1" bestFit="1" customWidth="1"/>
    <col min="5" max="5" width="13" style="1" bestFit="1" customWidth="1"/>
    <col min="6" max="6" width="14.7109375" style="1" customWidth="1"/>
    <col min="7" max="7" width="16.42578125" style="1" customWidth="1"/>
    <col min="8" max="8" width="14.85546875" style="1" bestFit="1" customWidth="1"/>
    <col min="9" max="9" width="12.28515625" style="4" bestFit="1" customWidth="1"/>
    <col min="10" max="10" width="14.85546875" style="1" bestFit="1" customWidth="1"/>
    <col min="11" max="11" width="13.85546875" style="1" bestFit="1" customWidth="1"/>
    <col min="12" max="12" width="12.42578125" style="4" bestFit="1" customWidth="1"/>
    <col min="13" max="13" width="16.7109375" style="4" customWidth="1"/>
    <col min="14" max="14" width="19.140625" style="4" bestFit="1" customWidth="1"/>
    <col min="15" max="27" width="19.28515625" style="4" customWidth="1"/>
    <col min="28" max="16384" width="8.7109375" style="1"/>
  </cols>
  <sheetData>
    <row r="2" spans="2:27" x14ac:dyDescent="0.25">
      <c r="B2" s="6" t="s">
        <v>0</v>
      </c>
    </row>
    <row r="3" spans="2:27" x14ac:dyDescent="0.25">
      <c r="B3" s="1" t="s">
        <v>1</v>
      </c>
    </row>
    <row r="5" spans="2:27" ht="75" customHeight="1" x14ac:dyDescent="0.25">
      <c r="B5" s="90" t="s">
        <v>2</v>
      </c>
      <c r="C5" s="90"/>
      <c r="D5" s="90"/>
      <c r="E5" s="90"/>
      <c r="F5" s="90"/>
      <c r="G5" s="90"/>
      <c r="H5" s="90"/>
    </row>
    <row r="6" spans="2:27" ht="45" customHeight="1" x14ac:dyDescent="0.25">
      <c r="B6" s="91" t="s">
        <v>3</v>
      </c>
      <c r="C6" s="91"/>
      <c r="D6" s="91"/>
      <c r="E6" s="91"/>
      <c r="F6" s="91"/>
      <c r="G6" s="91"/>
      <c r="H6" s="91"/>
      <c r="I6" s="91"/>
      <c r="J6" s="91"/>
      <c r="K6" s="91"/>
    </row>
    <row r="8" spans="2:27" ht="15.75" thickBot="1" x14ac:dyDescent="0.3">
      <c r="B8" s="7"/>
    </row>
    <row r="9" spans="2:27" ht="15.75" thickBot="1" x14ac:dyDescent="0.3">
      <c r="B9" s="92" t="s">
        <v>4</v>
      </c>
      <c r="C9" s="93"/>
      <c r="D9" s="93"/>
      <c r="E9" s="93"/>
      <c r="F9" s="93"/>
      <c r="G9" s="94"/>
    </row>
    <row r="10" spans="2:27" ht="54.75" thickBot="1" x14ac:dyDescent="0.3">
      <c r="B10" s="8" t="s">
        <v>5</v>
      </c>
      <c r="C10" s="8" t="s">
        <v>6</v>
      </c>
      <c r="D10" s="9" t="s">
        <v>7</v>
      </c>
      <c r="E10" s="9" t="s">
        <v>8</v>
      </c>
      <c r="F10" s="9" t="s">
        <v>9</v>
      </c>
      <c r="G10" s="10" t="s">
        <v>10</v>
      </c>
      <c r="H10" s="11" t="s">
        <v>11</v>
      </c>
      <c r="I10" s="12" t="s">
        <v>12</v>
      </c>
      <c r="J10" s="13" t="s">
        <v>13</v>
      </c>
      <c r="K10" s="13" t="s">
        <v>14</v>
      </c>
      <c r="L10" s="12" t="s">
        <v>15</v>
      </c>
      <c r="M10" s="14" t="s">
        <v>16</v>
      </c>
      <c r="N10" s="15" t="s">
        <v>17</v>
      </c>
      <c r="O10" s="1"/>
      <c r="P10" s="1"/>
      <c r="Q10" s="1"/>
      <c r="R10" s="1"/>
      <c r="S10" s="1"/>
      <c r="T10" s="1"/>
      <c r="U10" s="1"/>
      <c r="V10" s="1"/>
      <c r="W10" s="1"/>
      <c r="X10" s="1"/>
      <c r="Y10" s="1"/>
      <c r="Z10" s="1"/>
      <c r="AA10" s="1"/>
    </row>
    <row r="11" spans="2:27" x14ac:dyDescent="0.25">
      <c r="B11" s="16" t="s">
        <v>18</v>
      </c>
      <c r="C11" s="17" t="s">
        <v>19</v>
      </c>
      <c r="D11" s="17" t="s">
        <v>20</v>
      </c>
      <c r="E11" s="18">
        <v>1</v>
      </c>
      <c r="F11" s="17">
        <f>61966.42*1.03</f>
        <v>63825.412600000003</v>
      </c>
      <c r="G11" s="19">
        <v>1</v>
      </c>
      <c r="H11" s="20">
        <v>35.78</v>
      </c>
      <c r="I11" s="21">
        <f t="shared" ref="I11" si="0">G11*F11</f>
        <v>63825.412600000003</v>
      </c>
      <c r="J11" s="22">
        <v>0.34200000000000003</v>
      </c>
      <c r="K11" s="21">
        <f t="shared" ref="K11" si="1">IFERROR(ROUND(I11*J11,2),"")</f>
        <v>21828.29</v>
      </c>
      <c r="L11" s="21">
        <f t="shared" ref="L11" si="2">IFERROR(I11+K11,"")</f>
        <v>85653.702600000004</v>
      </c>
      <c r="M11" s="21">
        <v>8565.3700000000008</v>
      </c>
      <c r="N11" s="21">
        <f t="shared" ref="N11" si="3">IFERROR(L11+M11,"")</f>
        <v>94219.0726</v>
      </c>
      <c r="O11" s="1"/>
      <c r="P11" s="1"/>
      <c r="Q11" s="1"/>
      <c r="R11" s="1"/>
      <c r="S11" s="1"/>
      <c r="T11" s="1"/>
      <c r="U11" s="1"/>
      <c r="V11" s="1"/>
      <c r="W11" s="1"/>
      <c r="X11" s="1"/>
      <c r="Y11" s="1"/>
      <c r="Z11" s="1"/>
      <c r="AA11" s="1"/>
    </row>
    <row r="13" spans="2:27" ht="15.75" thickBot="1" x14ac:dyDescent="0.3"/>
    <row r="14" spans="2:27" ht="15.75" thickBot="1" x14ac:dyDescent="0.3">
      <c r="B14" s="55" t="s">
        <v>21</v>
      </c>
      <c r="C14" s="56">
        <v>8000000</v>
      </c>
    </row>
    <row r="15" spans="2:27" ht="27.75" thickBot="1" x14ac:dyDescent="0.3">
      <c r="B15" s="58" t="s">
        <v>22</v>
      </c>
      <c r="C15" s="58" t="s">
        <v>23</v>
      </c>
      <c r="D15" s="11" t="s">
        <v>24</v>
      </c>
      <c r="E15" s="11" t="s">
        <v>25</v>
      </c>
      <c r="F15" s="59" t="s">
        <v>26</v>
      </c>
      <c r="H15" s="40" t="s">
        <v>27</v>
      </c>
      <c r="J15" s="4"/>
      <c r="K15" s="4"/>
      <c r="L15" s="43"/>
      <c r="M15" s="1"/>
      <c r="N15" s="1"/>
      <c r="O15" s="1"/>
      <c r="P15" s="1"/>
      <c r="Q15" s="1"/>
      <c r="R15" s="1"/>
      <c r="S15" s="1"/>
      <c r="T15" s="1"/>
      <c r="U15" s="1"/>
      <c r="V15" s="1"/>
      <c r="W15" s="1"/>
      <c r="X15" s="1"/>
      <c r="Y15" s="1"/>
      <c r="Z15" s="1"/>
      <c r="AA15" s="1"/>
    </row>
    <row r="16" spans="2:27" x14ac:dyDescent="0.25">
      <c r="B16" s="37" t="s">
        <v>28</v>
      </c>
      <c r="C16" s="38">
        <f>IF(C14&gt;H16,H16,C14)</f>
        <v>199999</v>
      </c>
      <c r="D16" s="39">
        <v>0.1</v>
      </c>
      <c r="E16" s="57">
        <f>(D16*$N$11)/H16</f>
        <v>4.7109771848859242E-2</v>
      </c>
      <c r="F16" s="38">
        <f>ROUND(C16*E16,0)</f>
        <v>9422</v>
      </c>
      <c r="G16" s="4"/>
      <c r="H16" s="41">
        <v>199999</v>
      </c>
      <c r="J16" s="4"/>
      <c r="K16" s="4"/>
      <c r="M16" s="1"/>
      <c r="N16" s="1"/>
      <c r="O16" s="1"/>
      <c r="P16" s="1"/>
      <c r="Q16" s="1"/>
      <c r="R16" s="1"/>
      <c r="S16" s="1"/>
      <c r="T16" s="1"/>
      <c r="U16" s="1"/>
      <c r="V16" s="1"/>
      <c r="W16" s="1"/>
      <c r="X16" s="1"/>
      <c r="Y16" s="1"/>
      <c r="Z16" s="1"/>
      <c r="AA16" s="1"/>
    </row>
    <row r="17" spans="1:28" x14ac:dyDescent="0.25">
      <c r="B17" s="16" t="s">
        <v>29</v>
      </c>
      <c r="C17" s="17">
        <f>IF(AND(C14&gt;H16,C14&gt;H18),H17,IF((C14-H16)&lt;0,0,(C14-H16)))</f>
        <v>300001</v>
      </c>
      <c r="D17" s="23">
        <v>0.15</v>
      </c>
      <c r="E17" s="24">
        <f>(D17*$N$11)/H17</f>
        <v>4.710937926873577E-2</v>
      </c>
      <c r="F17" s="17">
        <f>ROUND(C17*E17,0)</f>
        <v>14133</v>
      </c>
      <c r="G17" s="4"/>
      <c r="H17" s="41">
        <v>300001</v>
      </c>
      <c r="J17" s="4"/>
      <c r="K17" s="4"/>
      <c r="M17" s="1"/>
      <c r="N17" s="1"/>
      <c r="O17" s="1"/>
      <c r="P17" s="1"/>
      <c r="Q17" s="1"/>
      <c r="R17" s="1"/>
      <c r="S17" s="1"/>
      <c r="T17" s="1"/>
      <c r="U17" s="1"/>
      <c r="V17" s="1"/>
      <c r="W17" s="1"/>
      <c r="X17" s="1"/>
      <c r="Y17" s="1"/>
      <c r="Z17" s="1"/>
      <c r="AA17" s="1"/>
    </row>
    <row r="18" spans="1:28" x14ac:dyDescent="0.25">
      <c r="B18" s="16" t="s">
        <v>30</v>
      </c>
      <c r="C18" s="17">
        <f>IF(AND(C14&gt;H18,C14&gt;(SUM(H16:H18))),H18,IF((C14-H18)&lt;0,0,(C14-H18)))</f>
        <v>500000</v>
      </c>
      <c r="D18" s="23">
        <v>0.25</v>
      </c>
      <c r="E18" s="24">
        <f>(D18*$N$11)/H18</f>
        <v>4.7109536299999998E-2</v>
      </c>
      <c r="F18" s="17">
        <f t="shared" ref="F18:F20" si="4">ROUND(C18*E18,0)</f>
        <v>23555</v>
      </c>
      <c r="G18" s="4"/>
      <c r="H18" s="41">
        <v>500000</v>
      </c>
      <c r="J18" s="4"/>
      <c r="K18" s="4"/>
      <c r="M18" s="1"/>
      <c r="N18" s="1"/>
      <c r="O18" s="1"/>
      <c r="P18" s="1"/>
      <c r="Q18" s="1"/>
      <c r="R18" s="1"/>
      <c r="S18" s="1"/>
      <c r="T18" s="1"/>
      <c r="U18" s="1"/>
      <c r="V18" s="1"/>
      <c r="W18" s="1"/>
      <c r="X18" s="1"/>
      <c r="Y18" s="1"/>
      <c r="Z18" s="1"/>
      <c r="AA18" s="1"/>
    </row>
    <row r="19" spans="1:28" x14ac:dyDescent="0.25">
      <c r="B19" s="16" t="s">
        <v>31</v>
      </c>
      <c r="C19" s="17">
        <f>IF(AND(C14&gt;SUM(H16:H18),C14&gt;SUM(H16:H19)),H19,IF((C14-SUM(H16:H18))&lt;0,0,(C14-SUM(H16:H18))))</f>
        <v>7000000</v>
      </c>
      <c r="D19" s="23">
        <v>0.5</v>
      </c>
      <c r="E19" s="24">
        <f>(D19*$N$11)/H19</f>
        <v>6.7299337571428575E-3</v>
      </c>
      <c r="F19" s="17">
        <f t="shared" si="4"/>
        <v>47110</v>
      </c>
      <c r="G19" s="4"/>
      <c r="H19" s="41">
        <v>7000000</v>
      </c>
      <c r="J19" s="4"/>
      <c r="K19" s="4"/>
      <c r="M19" s="1"/>
      <c r="N19" s="1"/>
      <c r="O19" s="1"/>
      <c r="P19" s="1"/>
      <c r="Q19" s="1"/>
      <c r="R19" s="1"/>
      <c r="S19" s="1"/>
      <c r="T19" s="1"/>
      <c r="U19" s="1"/>
      <c r="V19" s="1"/>
      <c r="W19" s="1"/>
      <c r="X19" s="1"/>
      <c r="Y19" s="1"/>
      <c r="Z19" s="1"/>
      <c r="AA19" s="1"/>
    </row>
    <row r="20" spans="1:28" ht="15.75" thickBot="1" x14ac:dyDescent="0.3">
      <c r="B20" s="16" t="s">
        <v>32</v>
      </c>
      <c r="C20" s="17">
        <f>IF(C14&gt;SUM(H16:H19),C14-SUM(H16:H19),0)</f>
        <v>0</v>
      </c>
      <c r="D20" s="23">
        <v>0</v>
      </c>
      <c r="E20" s="23">
        <v>0</v>
      </c>
      <c r="F20" s="17">
        <f t="shared" si="4"/>
        <v>0</v>
      </c>
      <c r="G20" s="4"/>
      <c r="H20" s="42"/>
      <c r="J20" s="4"/>
      <c r="K20" s="4"/>
      <c r="M20" s="1"/>
      <c r="N20" s="1"/>
      <c r="O20" s="1"/>
      <c r="P20" s="1"/>
      <c r="Q20" s="1"/>
      <c r="R20" s="1"/>
      <c r="S20" s="1"/>
      <c r="T20" s="1"/>
      <c r="U20" s="1"/>
      <c r="V20" s="1"/>
      <c r="W20" s="1"/>
      <c r="X20" s="1"/>
      <c r="Y20" s="1"/>
      <c r="Z20" s="1"/>
      <c r="AA20" s="1"/>
    </row>
    <row r="21" spans="1:28" ht="15.75" thickBot="1" x14ac:dyDescent="0.3">
      <c r="C21" s="25">
        <f>SUM(C16:C20)</f>
        <v>8000000</v>
      </c>
      <c r="D21" s="26"/>
      <c r="E21" s="26"/>
      <c r="F21" s="25">
        <f>SUM(F16:F20)</f>
        <v>94220</v>
      </c>
      <c r="G21" s="4"/>
      <c r="H21" s="4"/>
      <c r="I21" s="1"/>
      <c r="K21" s="4"/>
      <c r="M21" s="1"/>
    </row>
    <row r="22" spans="1:28" ht="16.5" thickTop="1" thickBot="1" x14ac:dyDescent="0.3">
      <c r="G22" s="4"/>
      <c r="H22" s="4"/>
    </row>
    <row r="23" spans="1:28" x14ac:dyDescent="0.25">
      <c r="A23" s="27"/>
      <c r="B23" s="28"/>
      <c r="C23" s="28"/>
      <c r="D23" s="28"/>
      <c r="E23" s="28"/>
      <c r="F23" s="28"/>
      <c r="G23" s="28"/>
      <c r="H23" s="28"/>
      <c r="I23" s="65"/>
      <c r="J23" s="28"/>
      <c r="K23" s="28"/>
      <c r="L23" s="28"/>
      <c r="M23" s="65"/>
      <c r="N23" s="65"/>
      <c r="O23" s="65"/>
      <c r="P23" s="65"/>
      <c r="Q23" s="65"/>
      <c r="R23" s="65"/>
      <c r="S23" s="65"/>
      <c r="T23" s="65"/>
      <c r="U23" s="65"/>
      <c r="V23" s="65"/>
      <c r="W23" s="65"/>
      <c r="X23" s="65"/>
      <c r="Y23" s="65"/>
      <c r="Z23" s="65"/>
      <c r="AA23" s="65"/>
      <c r="AB23" s="77"/>
    </row>
    <row r="24" spans="1:28" x14ac:dyDescent="0.25">
      <c r="A24" s="29"/>
      <c r="B24" s="84" t="s">
        <v>33</v>
      </c>
      <c r="C24" s="84"/>
      <c r="D24" s="84"/>
      <c r="E24" s="84"/>
      <c r="F24" s="84"/>
      <c r="I24" s="31"/>
      <c r="L24" s="1"/>
      <c r="M24" s="31"/>
      <c r="N24" s="31"/>
      <c r="O24" s="31"/>
      <c r="P24" s="31"/>
      <c r="Q24" s="31"/>
      <c r="R24" s="31"/>
      <c r="S24" s="31"/>
      <c r="T24" s="31"/>
      <c r="U24" s="31"/>
      <c r="V24" s="31"/>
      <c r="W24" s="31"/>
      <c r="X24" s="31"/>
      <c r="Y24" s="31"/>
      <c r="Z24" s="31"/>
      <c r="AA24" s="31"/>
      <c r="AB24" s="30"/>
    </row>
    <row r="25" spans="1:28" ht="177" customHeight="1" x14ac:dyDescent="0.25">
      <c r="A25" s="29"/>
      <c r="B25" s="83" t="s">
        <v>34</v>
      </c>
      <c r="C25" s="83"/>
      <c r="D25" s="83"/>
      <c r="E25" s="83"/>
      <c r="F25" s="83"/>
      <c r="G25" s="80"/>
      <c r="H25" s="80"/>
      <c r="I25" s="80"/>
      <c r="L25" s="31"/>
      <c r="M25" s="31"/>
      <c r="N25" s="31"/>
      <c r="O25" s="31"/>
      <c r="P25" s="31"/>
      <c r="Q25" s="31"/>
      <c r="R25" s="31"/>
      <c r="S25" s="31"/>
      <c r="T25" s="31"/>
      <c r="U25" s="31"/>
      <c r="V25" s="31"/>
      <c r="W25" s="31"/>
      <c r="X25" s="31"/>
      <c r="Y25" s="31"/>
      <c r="Z25" s="31"/>
      <c r="AA25" s="31"/>
      <c r="AB25" s="30"/>
    </row>
    <row r="26" spans="1:28" x14ac:dyDescent="0.25">
      <c r="A26" s="29"/>
      <c r="I26" s="31"/>
      <c r="L26" s="31"/>
      <c r="M26" s="31"/>
      <c r="N26" s="31"/>
      <c r="O26" s="31"/>
      <c r="P26" s="31"/>
      <c r="Q26" s="31"/>
      <c r="R26" s="31"/>
      <c r="S26" s="31"/>
      <c r="T26" s="31"/>
      <c r="U26" s="31"/>
      <c r="V26" s="31"/>
      <c r="W26" s="31"/>
      <c r="X26" s="31"/>
      <c r="Y26" s="31"/>
      <c r="Z26" s="31"/>
      <c r="AA26" s="31"/>
      <c r="AB26" s="30"/>
    </row>
    <row r="27" spans="1:28" x14ac:dyDescent="0.25">
      <c r="A27" s="29"/>
      <c r="B27" s="31"/>
      <c r="C27" s="95" t="s">
        <v>35</v>
      </c>
      <c r="D27" s="96"/>
      <c r="E27" s="96"/>
      <c r="F27" s="96"/>
      <c r="G27" s="96"/>
      <c r="H27" s="96"/>
      <c r="I27" s="96"/>
      <c r="J27" s="96"/>
      <c r="K27" s="96"/>
      <c r="L27" s="96"/>
      <c r="M27" s="96"/>
      <c r="N27" s="96"/>
      <c r="O27" s="1"/>
      <c r="P27" s="1"/>
      <c r="Q27" s="1"/>
      <c r="R27" s="1"/>
      <c r="S27" s="1"/>
      <c r="T27" s="1"/>
      <c r="U27" s="1"/>
      <c r="V27" s="1"/>
      <c r="W27" s="1"/>
      <c r="X27" s="1"/>
      <c r="Y27" s="1"/>
      <c r="Z27" s="1"/>
      <c r="AA27" s="1"/>
      <c r="AB27" s="30"/>
    </row>
    <row r="28" spans="1:28" ht="28.5" customHeight="1" x14ac:dyDescent="0.25">
      <c r="A28" s="29"/>
      <c r="B28" s="61" t="s">
        <v>36</v>
      </c>
      <c r="C28" s="62" t="s">
        <v>37</v>
      </c>
      <c r="D28" s="62" t="s">
        <v>38</v>
      </c>
      <c r="E28" s="62" t="s">
        <v>39</v>
      </c>
      <c r="F28" s="62" t="s">
        <v>40</v>
      </c>
      <c r="G28" s="62" t="s">
        <v>41</v>
      </c>
      <c r="H28" s="62" t="s">
        <v>42</v>
      </c>
      <c r="I28" s="62" t="s">
        <v>43</v>
      </c>
      <c r="J28" s="62" t="s">
        <v>44</v>
      </c>
      <c r="K28" s="62" t="s">
        <v>45</v>
      </c>
      <c r="L28" s="62" t="s">
        <v>46</v>
      </c>
      <c r="M28" s="62" t="s">
        <v>47</v>
      </c>
      <c r="N28" s="62" t="s">
        <v>153</v>
      </c>
      <c r="O28" s="62" t="s">
        <v>154</v>
      </c>
      <c r="P28" s="62" t="s">
        <v>155</v>
      </c>
      <c r="Q28" s="62" t="s">
        <v>156</v>
      </c>
      <c r="R28" s="62" t="s">
        <v>157</v>
      </c>
      <c r="S28" s="62" t="s">
        <v>158</v>
      </c>
      <c r="T28" s="62" t="s">
        <v>159</v>
      </c>
      <c r="U28" s="62" t="s">
        <v>160</v>
      </c>
      <c r="V28" s="62" t="s">
        <v>161</v>
      </c>
      <c r="W28" s="62" t="s">
        <v>162</v>
      </c>
      <c r="X28" s="62" t="s">
        <v>163</v>
      </c>
      <c r="Y28" s="62" t="s">
        <v>164</v>
      </c>
      <c r="Z28" s="62" t="s">
        <v>165</v>
      </c>
      <c r="AA28" s="62" t="s">
        <v>166</v>
      </c>
      <c r="AB28" s="30"/>
    </row>
    <row r="29" spans="1:28" x14ac:dyDescent="0.25">
      <c r="A29" s="29"/>
      <c r="B29" s="70">
        <v>200000</v>
      </c>
      <c r="C29" s="17">
        <f>F16</f>
        <v>9422</v>
      </c>
      <c r="D29" s="17">
        <f t="shared" ref="D29:N32" si="5">C29*1.03</f>
        <v>9704.66</v>
      </c>
      <c r="E29" s="17">
        <f t="shared" si="5"/>
        <v>9995.7998000000007</v>
      </c>
      <c r="F29" s="17">
        <f t="shared" si="5"/>
        <v>10295.673794</v>
      </c>
      <c r="G29" s="17">
        <f t="shared" si="5"/>
        <v>10604.544007820001</v>
      </c>
      <c r="H29" s="17">
        <f t="shared" si="5"/>
        <v>10922.680328054601</v>
      </c>
      <c r="I29" s="17">
        <f t="shared" si="5"/>
        <v>11250.360737896239</v>
      </c>
      <c r="J29" s="17">
        <f t="shared" si="5"/>
        <v>11587.871560033127</v>
      </c>
      <c r="K29" s="17">
        <f t="shared" si="5"/>
        <v>11935.507706834122</v>
      </c>
      <c r="L29" s="17">
        <f t="shared" si="5"/>
        <v>12293.572938039146</v>
      </c>
      <c r="M29" s="17">
        <f t="shared" si="5"/>
        <v>12662.38012618032</v>
      </c>
      <c r="N29" s="17">
        <f t="shared" si="5"/>
        <v>13042.25152996573</v>
      </c>
      <c r="O29" s="17">
        <f t="shared" ref="O29:O32" si="6">N29*1.03</f>
        <v>13433.519075864702</v>
      </c>
      <c r="P29" s="17">
        <f t="shared" ref="P29:P32" si="7">O29*1.03</f>
        <v>13836.524648140643</v>
      </c>
      <c r="Q29" s="17">
        <f t="shared" ref="Q29:Q32" si="8">P29*1.03</f>
        <v>14251.620387584862</v>
      </c>
      <c r="R29" s="17">
        <f t="shared" ref="R29:R32" si="9">Q29*1.03</f>
        <v>14679.168999212408</v>
      </c>
      <c r="S29" s="17">
        <f t="shared" ref="S29:S32" si="10">R29*1.03</f>
        <v>15119.544069188782</v>
      </c>
      <c r="T29" s="17">
        <f t="shared" ref="T29:T32" si="11">S29*1.03</f>
        <v>15573.130391264445</v>
      </c>
      <c r="U29" s="17">
        <f t="shared" ref="U29:U32" si="12">T29*1.03</f>
        <v>16040.324303002379</v>
      </c>
      <c r="V29" s="17">
        <f t="shared" ref="V29:V32" si="13">U29*1.03</f>
        <v>16521.534032092452</v>
      </c>
      <c r="W29" s="17">
        <f t="shared" ref="W29:W32" si="14">V29*1.03</f>
        <v>17017.180053055225</v>
      </c>
      <c r="X29" s="17">
        <f t="shared" ref="X29:X32" si="15">W29*1.03</f>
        <v>17527.695454646881</v>
      </c>
      <c r="Y29" s="17">
        <f t="shared" ref="Y29:Y32" si="16">X29*1.03</f>
        <v>18053.526318286287</v>
      </c>
      <c r="Z29" s="17">
        <f t="shared" ref="Z29:Z32" si="17">Y29*1.03</f>
        <v>18595.132107834877</v>
      </c>
      <c r="AA29" s="17">
        <f t="shared" ref="AA29:AA32" si="18">Z29*1.03</f>
        <v>19152.986071069925</v>
      </c>
      <c r="AB29" s="30"/>
    </row>
    <row r="30" spans="1:28" x14ac:dyDescent="0.25">
      <c r="A30" s="29"/>
      <c r="B30" s="70">
        <v>500000</v>
      </c>
      <c r="C30" s="17">
        <f>F17+C29</f>
        <v>23555</v>
      </c>
      <c r="D30" s="17">
        <f t="shared" si="5"/>
        <v>24261.65</v>
      </c>
      <c r="E30" s="17">
        <f t="shared" si="5"/>
        <v>24989.499500000002</v>
      </c>
      <c r="F30" s="17">
        <f t="shared" si="5"/>
        <v>25739.184485000002</v>
      </c>
      <c r="G30" s="17">
        <f t="shared" si="5"/>
        <v>26511.360019550004</v>
      </c>
      <c r="H30" s="17">
        <f t="shared" si="5"/>
        <v>27306.700820136506</v>
      </c>
      <c r="I30" s="17">
        <f t="shared" si="5"/>
        <v>28125.901844740602</v>
      </c>
      <c r="J30" s="17">
        <f t="shared" si="5"/>
        <v>28969.678900082821</v>
      </c>
      <c r="K30" s="17">
        <f t="shared" si="5"/>
        <v>29838.769267085307</v>
      </c>
      <c r="L30" s="17">
        <f t="shared" si="5"/>
        <v>30733.932345097866</v>
      </c>
      <c r="M30" s="17">
        <f t="shared" si="5"/>
        <v>31655.950315450802</v>
      </c>
      <c r="N30" s="17">
        <f t="shared" si="5"/>
        <v>32605.628824914325</v>
      </c>
      <c r="O30" s="17">
        <f t="shared" si="6"/>
        <v>33583.797689661755</v>
      </c>
      <c r="P30" s="17">
        <f t="shared" si="7"/>
        <v>34591.311620351611</v>
      </c>
      <c r="Q30" s="17">
        <f t="shared" si="8"/>
        <v>35629.050968962161</v>
      </c>
      <c r="R30" s="17">
        <f t="shared" si="9"/>
        <v>36697.922498031025</v>
      </c>
      <c r="S30" s="17">
        <f t="shared" si="10"/>
        <v>37798.860172971959</v>
      </c>
      <c r="T30" s="17">
        <f t="shared" si="11"/>
        <v>38932.82597816112</v>
      </c>
      <c r="U30" s="17">
        <f t="shared" si="12"/>
        <v>40100.810757505955</v>
      </c>
      <c r="V30" s="17">
        <f t="shared" si="13"/>
        <v>41303.835080231132</v>
      </c>
      <c r="W30" s="17">
        <f t="shared" si="14"/>
        <v>42542.95013263807</v>
      </c>
      <c r="X30" s="17">
        <f t="shared" si="15"/>
        <v>43819.238636617214</v>
      </c>
      <c r="Y30" s="17">
        <f t="shared" si="16"/>
        <v>45133.815795715731</v>
      </c>
      <c r="Z30" s="17">
        <f t="shared" si="17"/>
        <v>46487.830269587204</v>
      </c>
      <c r="AA30" s="17">
        <f t="shared" si="18"/>
        <v>47882.465177674821</v>
      </c>
      <c r="AB30" s="30"/>
    </row>
    <row r="31" spans="1:28" x14ac:dyDescent="0.25">
      <c r="A31" s="29"/>
      <c r="B31" s="70">
        <v>1000000</v>
      </c>
      <c r="C31" s="17">
        <f>F18+C30</f>
        <v>47110</v>
      </c>
      <c r="D31" s="17">
        <f t="shared" si="5"/>
        <v>48523.3</v>
      </c>
      <c r="E31" s="17">
        <f t="shared" si="5"/>
        <v>49978.999000000003</v>
      </c>
      <c r="F31" s="17">
        <f t="shared" si="5"/>
        <v>51478.368970000003</v>
      </c>
      <c r="G31" s="17">
        <f t="shared" si="5"/>
        <v>53022.720039100008</v>
      </c>
      <c r="H31" s="17">
        <f t="shared" si="5"/>
        <v>54613.401640273012</v>
      </c>
      <c r="I31" s="17">
        <f t="shared" si="5"/>
        <v>56251.803689481203</v>
      </c>
      <c r="J31" s="17">
        <f t="shared" si="5"/>
        <v>57939.357800165642</v>
      </c>
      <c r="K31" s="17">
        <f t="shared" si="5"/>
        <v>59677.538534170613</v>
      </c>
      <c r="L31" s="17">
        <f t="shared" si="5"/>
        <v>61467.864690195733</v>
      </c>
      <c r="M31" s="17">
        <f t="shared" si="5"/>
        <v>63311.900630901604</v>
      </c>
      <c r="N31" s="17">
        <f t="shared" si="5"/>
        <v>65211.257649828651</v>
      </c>
      <c r="O31" s="17">
        <f t="shared" si="6"/>
        <v>67167.595379323509</v>
      </c>
      <c r="P31" s="17">
        <f t="shared" si="7"/>
        <v>69182.623240703222</v>
      </c>
      <c r="Q31" s="17">
        <f t="shared" si="8"/>
        <v>71258.101937924323</v>
      </c>
      <c r="R31" s="17">
        <f t="shared" si="9"/>
        <v>73395.844996062049</v>
      </c>
      <c r="S31" s="17">
        <f t="shared" si="10"/>
        <v>75597.720345943919</v>
      </c>
      <c r="T31" s="17">
        <f t="shared" si="11"/>
        <v>77865.651956322239</v>
      </c>
      <c r="U31" s="17">
        <f t="shared" si="12"/>
        <v>80201.62151501191</v>
      </c>
      <c r="V31" s="17">
        <f t="shared" si="13"/>
        <v>82607.670160462265</v>
      </c>
      <c r="W31" s="17">
        <f t="shared" si="14"/>
        <v>85085.900265276141</v>
      </c>
      <c r="X31" s="17">
        <f t="shared" si="15"/>
        <v>87638.477273234428</v>
      </c>
      <c r="Y31" s="17">
        <f t="shared" si="16"/>
        <v>90267.631591431462</v>
      </c>
      <c r="Z31" s="17">
        <f t="shared" si="17"/>
        <v>92975.660539174409</v>
      </c>
      <c r="AA31" s="17">
        <f t="shared" si="18"/>
        <v>95764.930355349643</v>
      </c>
      <c r="AB31" s="30"/>
    </row>
    <row r="32" spans="1:28" x14ac:dyDescent="0.25">
      <c r="A32" s="29"/>
      <c r="B32" s="70">
        <v>8000000</v>
      </c>
      <c r="C32" s="17">
        <f>F19+C31</f>
        <v>94220</v>
      </c>
      <c r="D32" s="17">
        <f t="shared" si="5"/>
        <v>97046.6</v>
      </c>
      <c r="E32" s="17">
        <f t="shared" si="5"/>
        <v>99957.998000000007</v>
      </c>
      <c r="F32" s="17">
        <f t="shared" si="5"/>
        <v>102956.73794000001</v>
      </c>
      <c r="G32" s="17">
        <f t="shared" si="5"/>
        <v>106045.44007820002</v>
      </c>
      <c r="H32" s="17">
        <f t="shared" si="5"/>
        <v>109226.80328054602</v>
      </c>
      <c r="I32" s="17">
        <f t="shared" si="5"/>
        <v>112503.60737896241</v>
      </c>
      <c r="J32" s="17">
        <f t="shared" si="5"/>
        <v>115878.71560033128</v>
      </c>
      <c r="K32" s="17">
        <f t="shared" si="5"/>
        <v>119355.07706834123</v>
      </c>
      <c r="L32" s="17">
        <f t="shared" si="5"/>
        <v>122935.72938039147</v>
      </c>
      <c r="M32" s="17">
        <f t="shared" si="5"/>
        <v>126623.80126180321</v>
      </c>
      <c r="N32" s="17">
        <f t="shared" si="5"/>
        <v>130422.5152996573</v>
      </c>
      <c r="O32" s="17">
        <f t="shared" si="6"/>
        <v>134335.19075864702</v>
      </c>
      <c r="P32" s="17">
        <f t="shared" si="7"/>
        <v>138365.24648140644</v>
      </c>
      <c r="Q32" s="17">
        <f t="shared" si="8"/>
        <v>142516.20387584865</v>
      </c>
      <c r="R32" s="17">
        <f t="shared" si="9"/>
        <v>146791.6899921241</v>
      </c>
      <c r="S32" s="17">
        <f t="shared" si="10"/>
        <v>151195.44069188784</v>
      </c>
      <c r="T32" s="17">
        <f t="shared" si="11"/>
        <v>155731.30391264448</v>
      </c>
      <c r="U32" s="17">
        <f t="shared" si="12"/>
        <v>160403.24303002382</v>
      </c>
      <c r="V32" s="17">
        <f t="shared" si="13"/>
        <v>165215.34032092453</v>
      </c>
      <c r="W32" s="17">
        <f t="shared" si="14"/>
        <v>170171.80053055228</v>
      </c>
      <c r="X32" s="17">
        <f t="shared" si="15"/>
        <v>175276.95454646886</v>
      </c>
      <c r="Y32" s="17">
        <f t="shared" si="16"/>
        <v>180535.26318286292</v>
      </c>
      <c r="Z32" s="17">
        <f t="shared" si="17"/>
        <v>185951.32107834882</v>
      </c>
      <c r="AA32" s="17">
        <f t="shared" si="18"/>
        <v>191529.86071069929</v>
      </c>
      <c r="AB32" s="30"/>
    </row>
    <row r="33" spans="1:28" x14ac:dyDescent="0.25">
      <c r="A33" s="29"/>
      <c r="E33" s="31"/>
      <c r="H33" s="31"/>
      <c r="I33" s="64"/>
      <c r="J33" s="31"/>
      <c r="L33" s="1"/>
      <c r="M33" s="1"/>
      <c r="N33" s="1"/>
      <c r="O33" s="1"/>
      <c r="P33" s="1"/>
      <c r="Q33" s="1"/>
      <c r="R33" s="1"/>
      <c r="S33" s="1"/>
      <c r="T33" s="1"/>
      <c r="U33" s="1"/>
      <c r="V33" s="1"/>
      <c r="W33" s="1"/>
      <c r="X33" s="1"/>
      <c r="Y33" s="1"/>
      <c r="Z33" s="1"/>
      <c r="AA33" s="1"/>
      <c r="AB33" s="30"/>
    </row>
    <row r="34" spans="1:28" ht="15.75" thickBot="1" x14ac:dyDescent="0.3">
      <c r="A34" s="32"/>
      <c r="B34" s="33"/>
      <c r="C34" s="33"/>
      <c r="D34" s="33"/>
      <c r="E34" s="33"/>
      <c r="F34" s="33"/>
      <c r="G34" s="33"/>
      <c r="H34" s="33"/>
      <c r="I34" s="66"/>
      <c r="J34" s="33"/>
      <c r="K34" s="33"/>
      <c r="L34" s="33"/>
      <c r="M34" s="66"/>
      <c r="N34" s="66"/>
      <c r="O34" s="66"/>
      <c r="P34" s="66"/>
      <c r="Q34" s="66"/>
      <c r="R34" s="66"/>
      <c r="S34" s="66"/>
      <c r="T34" s="66"/>
      <c r="U34" s="66"/>
      <c r="V34" s="66"/>
      <c r="W34" s="66"/>
      <c r="X34" s="66"/>
      <c r="Y34" s="66"/>
      <c r="Z34" s="66"/>
      <c r="AA34" s="66"/>
      <c r="AB34" s="79"/>
    </row>
    <row r="35" spans="1:28" x14ac:dyDescent="0.25">
      <c r="L35" s="1"/>
    </row>
    <row r="36" spans="1:28" x14ac:dyDescent="0.25">
      <c r="L36" s="1"/>
    </row>
    <row r="37" spans="1:28" ht="15.75" thickBot="1" x14ac:dyDescent="0.3">
      <c r="F37" s="4"/>
      <c r="G37" s="4"/>
      <c r="H37" s="4"/>
      <c r="J37"/>
      <c r="K37"/>
      <c r="L37" s="67"/>
      <c r="M37" s="67"/>
      <c r="N37" s="67"/>
    </row>
    <row r="38" spans="1:28" ht="27" x14ac:dyDescent="0.25">
      <c r="B38" s="85" t="s">
        <v>48</v>
      </c>
      <c r="C38" s="63" t="s">
        <v>139</v>
      </c>
      <c r="D38" s="63" t="s">
        <v>140</v>
      </c>
      <c r="E38" s="63" t="s">
        <v>141</v>
      </c>
      <c r="F38" s="60" t="s">
        <v>142</v>
      </c>
      <c r="G38" s="2" t="s">
        <v>37</v>
      </c>
      <c r="H38" s="2" t="s">
        <v>38</v>
      </c>
      <c r="I38" s="2" t="s">
        <v>39</v>
      </c>
      <c r="J38" s="2" t="s">
        <v>40</v>
      </c>
      <c r="K38" s="3" t="s">
        <v>41</v>
      </c>
      <c r="L38" s="3" t="s">
        <v>42</v>
      </c>
      <c r="M38" s="3" t="s">
        <v>43</v>
      </c>
      <c r="N38" s="3" t="s">
        <v>44</v>
      </c>
      <c r="O38" s="3" t="s">
        <v>45</v>
      </c>
      <c r="P38" s="3" t="s">
        <v>46</v>
      </c>
      <c r="Q38" s="3" t="s">
        <v>47</v>
      </c>
      <c r="R38" s="3" t="s">
        <v>153</v>
      </c>
      <c r="S38" s="3" t="s">
        <v>154</v>
      </c>
      <c r="T38" s="3" t="s">
        <v>155</v>
      </c>
      <c r="U38" s="3" t="s">
        <v>156</v>
      </c>
      <c r="V38" s="3" t="s">
        <v>157</v>
      </c>
      <c r="W38" s="3" t="s">
        <v>158</v>
      </c>
      <c r="X38" s="3" t="s">
        <v>159</v>
      </c>
      <c r="Y38" s="3" t="s">
        <v>160</v>
      </c>
      <c r="Z38" s="3" t="s">
        <v>161</v>
      </c>
      <c r="AA38" s="3" t="s">
        <v>162</v>
      </c>
    </row>
    <row r="39" spans="1:28" ht="15.75" thickBot="1" x14ac:dyDescent="0.3">
      <c r="B39" s="86"/>
      <c r="C39" s="68">
        <f>Calculator!C10</f>
        <v>0</v>
      </c>
      <c r="D39" s="69">
        <f>Calculator!D10</f>
        <v>46023</v>
      </c>
      <c r="E39" s="69">
        <f>Calculator!E10</f>
        <v>46387</v>
      </c>
      <c r="F39" s="71">
        <f>SUM(G39:AA39)</f>
        <v>0</v>
      </c>
      <c r="G39" s="34">
        <f t="shared" ref="G39:Q39" si="19">IF(AND($D$39&lt;=G43,$E$39&gt;=G42),
     IF($D$39&lt;=G42,
        IF($E$39&lt;=G43,
           G49*($E$39-G42+1)/365,
           G49*(G43-G42+1)/365),
        IF($E$39&lt;=G43,
           G49*($E$39-$D$39+1)/365,
           G49*(G43-$D$39+1)/365)),
     0)</f>
        <v>0</v>
      </c>
      <c r="H39" s="34">
        <f t="shared" si="19"/>
        <v>0</v>
      </c>
      <c r="I39" s="34">
        <f t="shared" si="19"/>
        <v>0</v>
      </c>
      <c r="J39" s="34">
        <f t="shared" si="19"/>
        <v>0</v>
      </c>
      <c r="K39" s="34">
        <f t="shared" si="19"/>
        <v>0</v>
      </c>
      <c r="L39" s="34">
        <f t="shared" si="19"/>
        <v>0</v>
      </c>
      <c r="M39" s="34">
        <f t="shared" si="19"/>
        <v>0</v>
      </c>
      <c r="N39" s="34">
        <f t="shared" si="19"/>
        <v>0</v>
      </c>
      <c r="O39" s="34">
        <f t="shared" si="19"/>
        <v>0</v>
      </c>
      <c r="P39" s="34">
        <f t="shared" si="19"/>
        <v>0</v>
      </c>
      <c r="Q39" s="34">
        <f t="shared" si="19"/>
        <v>0</v>
      </c>
      <c r="R39" s="34">
        <f t="shared" ref="R39:AA39" si="20">IF(AND($D$39&lt;=R43,$E$39&gt;=R42),
     IF($D$39&lt;=R42,
        IF($E$39&lt;=R43,
           R49*($E$39-R42+1)/365,
           R49*(R43-R42+1)/365),
        IF($E$39&lt;=R43,
           R49*($E$39-$D$39+1)/365,
           R49*(R43-$D$39+1)/365)),
     0)</f>
        <v>0</v>
      </c>
      <c r="S39" s="34">
        <f t="shared" si="20"/>
        <v>0</v>
      </c>
      <c r="T39" s="34">
        <f t="shared" si="20"/>
        <v>0</v>
      </c>
      <c r="U39" s="34">
        <f t="shared" si="20"/>
        <v>0</v>
      </c>
      <c r="V39" s="34">
        <f t="shared" si="20"/>
        <v>0</v>
      </c>
      <c r="W39" s="34">
        <f t="shared" si="20"/>
        <v>0</v>
      </c>
      <c r="X39" s="34">
        <f t="shared" si="20"/>
        <v>0</v>
      </c>
      <c r="Y39" s="34">
        <f t="shared" si="20"/>
        <v>0</v>
      </c>
      <c r="Z39" s="34">
        <f t="shared" si="20"/>
        <v>0</v>
      </c>
      <c r="AA39" s="34">
        <f t="shared" si="20"/>
        <v>0</v>
      </c>
    </row>
    <row r="40" spans="1:28" x14ac:dyDescent="0.25">
      <c r="C40" s="4"/>
      <c r="G40" s="4"/>
      <c r="H40" s="4"/>
      <c r="J40" s="4"/>
      <c r="K40" s="4"/>
    </row>
    <row r="41" spans="1:28" s="5" customFormat="1" ht="27" x14ac:dyDescent="0.25">
      <c r="B41" s="35" t="s">
        <v>22</v>
      </c>
      <c r="C41" s="35" t="s">
        <v>23</v>
      </c>
      <c r="D41" s="35" t="s">
        <v>24</v>
      </c>
      <c r="E41" s="35" t="s">
        <v>25</v>
      </c>
      <c r="F41" s="35"/>
      <c r="G41" s="35" t="s">
        <v>37</v>
      </c>
      <c r="H41" s="35" t="s">
        <v>38</v>
      </c>
      <c r="I41" s="35" t="s">
        <v>39</v>
      </c>
      <c r="J41" s="35" t="s">
        <v>40</v>
      </c>
      <c r="K41" s="35" t="s">
        <v>41</v>
      </c>
      <c r="L41" s="35" t="s">
        <v>42</v>
      </c>
      <c r="M41" s="35" t="s">
        <v>43</v>
      </c>
      <c r="N41" s="35" t="s">
        <v>44</v>
      </c>
      <c r="O41" s="35" t="s">
        <v>45</v>
      </c>
      <c r="P41" s="35" t="s">
        <v>46</v>
      </c>
      <c r="Q41" s="35" t="s">
        <v>47</v>
      </c>
      <c r="R41" s="35" t="s">
        <v>153</v>
      </c>
      <c r="S41" s="35" t="s">
        <v>154</v>
      </c>
      <c r="T41" s="35" t="s">
        <v>155</v>
      </c>
      <c r="U41" s="35" t="s">
        <v>156</v>
      </c>
      <c r="V41" s="35" t="s">
        <v>157</v>
      </c>
      <c r="W41" s="35" t="s">
        <v>158</v>
      </c>
      <c r="X41" s="35" t="s">
        <v>159</v>
      </c>
      <c r="Y41" s="35" t="s">
        <v>160</v>
      </c>
      <c r="Z41" s="35" t="s">
        <v>161</v>
      </c>
      <c r="AA41" s="35" t="s">
        <v>162</v>
      </c>
    </row>
    <row r="42" spans="1:28" s="5" customFormat="1" x14ac:dyDescent="0.25">
      <c r="B42" s="87" t="s">
        <v>49</v>
      </c>
      <c r="C42" s="88"/>
      <c r="D42" s="88"/>
      <c r="E42" s="88"/>
      <c r="F42" s="89"/>
      <c r="G42" s="36">
        <v>45474</v>
      </c>
      <c r="H42" s="36">
        <v>45839</v>
      </c>
      <c r="I42" s="36">
        <v>46204</v>
      </c>
      <c r="J42" s="36">
        <v>46569</v>
      </c>
      <c r="K42" s="36">
        <v>46935</v>
      </c>
      <c r="L42" s="36">
        <v>47300</v>
      </c>
      <c r="M42" s="36">
        <v>47665</v>
      </c>
      <c r="N42" s="36">
        <v>48030</v>
      </c>
      <c r="O42" s="36">
        <v>48396</v>
      </c>
      <c r="P42" s="36">
        <v>48761</v>
      </c>
      <c r="Q42" s="36">
        <v>49126</v>
      </c>
      <c r="R42" s="36">
        <v>49492</v>
      </c>
      <c r="S42" s="36">
        <v>49859</v>
      </c>
      <c r="T42" s="36">
        <v>50225</v>
      </c>
      <c r="U42" s="36">
        <v>50591</v>
      </c>
      <c r="V42" s="36">
        <v>50957</v>
      </c>
      <c r="W42" s="36">
        <v>51324</v>
      </c>
      <c r="X42" s="36">
        <v>51690</v>
      </c>
      <c r="Y42" s="36">
        <v>52056</v>
      </c>
      <c r="Z42" s="36">
        <v>52422</v>
      </c>
      <c r="AA42" s="36">
        <v>52789</v>
      </c>
    </row>
    <row r="43" spans="1:28" s="5" customFormat="1" x14ac:dyDescent="0.25">
      <c r="B43" s="87" t="s">
        <v>50</v>
      </c>
      <c r="C43" s="88"/>
      <c r="D43" s="88"/>
      <c r="E43" s="88"/>
      <c r="F43" s="89"/>
      <c r="G43" s="36">
        <v>45838</v>
      </c>
      <c r="H43" s="36">
        <v>46203</v>
      </c>
      <c r="I43" s="36">
        <v>46568</v>
      </c>
      <c r="J43" s="36">
        <v>46934</v>
      </c>
      <c r="K43" s="36">
        <v>47299</v>
      </c>
      <c r="L43" s="36">
        <v>47664</v>
      </c>
      <c r="M43" s="36">
        <v>48029</v>
      </c>
      <c r="N43" s="36">
        <v>48395</v>
      </c>
      <c r="O43" s="36">
        <v>48760</v>
      </c>
      <c r="P43" s="36">
        <v>49125</v>
      </c>
      <c r="Q43" s="36">
        <v>49490</v>
      </c>
      <c r="R43" s="36">
        <v>49857</v>
      </c>
      <c r="S43" s="36">
        <v>50223</v>
      </c>
      <c r="T43" s="36">
        <v>50589</v>
      </c>
      <c r="U43" s="36">
        <v>50955</v>
      </c>
      <c r="V43" s="36">
        <v>51322</v>
      </c>
      <c r="W43" s="36">
        <v>51688</v>
      </c>
      <c r="X43" s="36">
        <v>52054</v>
      </c>
      <c r="Y43" s="36">
        <v>52420</v>
      </c>
      <c r="Z43" s="36">
        <v>52787</v>
      </c>
      <c r="AA43" s="36">
        <v>53153</v>
      </c>
    </row>
    <row r="44" spans="1:28" s="5" customFormat="1" x14ac:dyDescent="0.25">
      <c r="B44" s="37" t="s">
        <v>28</v>
      </c>
      <c r="C44" s="38">
        <f>IF(C39&gt;C16,C16,C39)</f>
        <v>0</v>
      </c>
      <c r="D44" s="39">
        <v>0.1</v>
      </c>
      <c r="E44" s="39">
        <f>E16</f>
        <v>4.7109771848859242E-2</v>
      </c>
      <c r="F44" s="38"/>
      <c r="G44" s="17">
        <f>ROUND(C44*E44,0)</f>
        <v>0</v>
      </c>
      <c r="H44" s="38">
        <f>G44*1.03</f>
        <v>0</v>
      </c>
      <c r="I44" s="38">
        <f t="shared" ref="I44:R48" si="21">H44*1.03</f>
        <v>0</v>
      </c>
      <c r="J44" s="38">
        <f t="shared" si="21"/>
        <v>0</v>
      </c>
      <c r="K44" s="38">
        <f t="shared" si="21"/>
        <v>0</v>
      </c>
      <c r="L44" s="38">
        <f t="shared" si="21"/>
        <v>0</v>
      </c>
      <c r="M44" s="38">
        <f t="shared" si="21"/>
        <v>0</v>
      </c>
      <c r="N44" s="38">
        <f t="shared" si="21"/>
        <v>0</v>
      </c>
      <c r="O44" s="38">
        <f t="shared" si="21"/>
        <v>0</v>
      </c>
      <c r="P44" s="38">
        <f t="shared" si="21"/>
        <v>0</v>
      </c>
      <c r="Q44" s="38">
        <f t="shared" si="21"/>
        <v>0</v>
      </c>
      <c r="R44" s="38">
        <f t="shared" si="21"/>
        <v>0</v>
      </c>
      <c r="S44" s="38">
        <f t="shared" ref="S44:S48" si="22">R44*1.03</f>
        <v>0</v>
      </c>
      <c r="T44" s="38">
        <f t="shared" ref="T44:T48" si="23">S44*1.03</f>
        <v>0</v>
      </c>
      <c r="U44" s="38">
        <f t="shared" ref="U44:U48" si="24">T44*1.03</f>
        <v>0</v>
      </c>
      <c r="V44" s="38">
        <f t="shared" ref="V44:V48" si="25">U44*1.03</f>
        <v>0</v>
      </c>
      <c r="W44" s="38">
        <f t="shared" ref="W44:W48" si="26">V44*1.03</f>
        <v>0</v>
      </c>
      <c r="X44" s="38">
        <f t="shared" ref="X44:X48" si="27">W44*1.03</f>
        <v>0</v>
      </c>
      <c r="Y44" s="38">
        <f t="shared" ref="Y44:Y48" si="28">X44*1.03</f>
        <v>0</v>
      </c>
      <c r="Z44" s="38">
        <f t="shared" ref="Z44:Z48" si="29">Y44*1.03</f>
        <v>0</v>
      </c>
      <c r="AA44" s="38">
        <f t="shared" ref="AA44:AA48" si="30">Z44*1.03</f>
        <v>0</v>
      </c>
    </row>
    <row r="45" spans="1:28" s="5" customFormat="1" x14ac:dyDescent="0.25">
      <c r="B45" s="16" t="s">
        <v>29</v>
      </c>
      <c r="C45" s="17">
        <f>IF(AND(C39&gt;C16,C39&gt;C18),C17,IF((C39-C16)&lt;0,0,C39-C16))</f>
        <v>0</v>
      </c>
      <c r="D45" s="23">
        <v>0.15</v>
      </c>
      <c r="E45" s="23">
        <f>E17</f>
        <v>4.710937926873577E-2</v>
      </c>
      <c r="F45" s="17"/>
      <c r="G45" s="17">
        <f>ROUND(C45*E45,0)</f>
        <v>0</v>
      </c>
      <c r="H45" s="17">
        <f t="shared" ref="H45:N48" si="31">G45*1.03</f>
        <v>0</v>
      </c>
      <c r="I45" s="17">
        <f t="shared" si="31"/>
        <v>0</v>
      </c>
      <c r="J45" s="17">
        <f t="shared" si="31"/>
        <v>0</v>
      </c>
      <c r="K45" s="17">
        <f t="shared" si="31"/>
        <v>0</v>
      </c>
      <c r="L45" s="17">
        <f t="shared" si="21"/>
        <v>0</v>
      </c>
      <c r="M45" s="17">
        <f t="shared" si="21"/>
        <v>0</v>
      </c>
      <c r="N45" s="17">
        <f t="shared" si="31"/>
        <v>0</v>
      </c>
      <c r="O45" s="17">
        <f t="shared" si="21"/>
        <v>0</v>
      </c>
      <c r="P45" s="17">
        <f t="shared" si="21"/>
        <v>0</v>
      </c>
      <c r="Q45" s="17">
        <f t="shared" si="21"/>
        <v>0</v>
      </c>
      <c r="R45" s="17">
        <f t="shared" si="21"/>
        <v>0</v>
      </c>
      <c r="S45" s="17">
        <f t="shared" si="22"/>
        <v>0</v>
      </c>
      <c r="T45" s="17">
        <f t="shared" si="23"/>
        <v>0</v>
      </c>
      <c r="U45" s="17">
        <f t="shared" si="24"/>
        <v>0</v>
      </c>
      <c r="V45" s="17">
        <f t="shared" si="25"/>
        <v>0</v>
      </c>
      <c r="W45" s="17">
        <f t="shared" si="26"/>
        <v>0</v>
      </c>
      <c r="X45" s="17">
        <f t="shared" si="27"/>
        <v>0</v>
      </c>
      <c r="Y45" s="17">
        <f t="shared" si="28"/>
        <v>0</v>
      </c>
      <c r="Z45" s="17">
        <f t="shared" si="29"/>
        <v>0</v>
      </c>
      <c r="AA45" s="17">
        <f t="shared" si="30"/>
        <v>0</v>
      </c>
    </row>
    <row r="46" spans="1:28" s="5" customFormat="1" x14ac:dyDescent="0.25">
      <c r="B46" s="16" t="s">
        <v>30</v>
      </c>
      <c r="C46" s="17">
        <f>IF(AND(C39&gt;C18,C39&gt;SUM(C16:C18)),C18,IF((C39-C18)&lt;0,0,(C39-C18)))</f>
        <v>0</v>
      </c>
      <c r="D46" s="23">
        <v>0.25</v>
      </c>
      <c r="E46" s="23">
        <f>E18</f>
        <v>4.7109536299999998E-2</v>
      </c>
      <c r="F46" s="17"/>
      <c r="G46" s="17">
        <f t="shared" ref="G46:G48" si="32">ROUND(C46*E46,0)</f>
        <v>0</v>
      </c>
      <c r="H46" s="17">
        <f t="shared" si="31"/>
        <v>0</v>
      </c>
      <c r="I46" s="17">
        <f t="shared" si="31"/>
        <v>0</v>
      </c>
      <c r="J46" s="17">
        <f t="shared" si="31"/>
        <v>0</v>
      </c>
      <c r="K46" s="17">
        <f t="shared" si="31"/>
        <v>0</v>
      </c>
      <c r="L46" s="17">
        <f t="shared" si="21"/>
        <v>0</v>
      </c>
      <c r="M46" s="17">
        <f t="shared" si="21"/>
        <v>0</v>
      </c>
      <c r="N46" s="17">
        <f t="shared" si="31"/>
        <v>0</v>
      </c>
      <c r="O46" s="17">
        <f t="shared" si="21"/>
        <v>0</v>
      </c>
      <c r="P46" s="17">
        <f t="shared" si="21"/>
        <v>0</v>
      </c>
      <c r="Q46" s="17">
        <f t="shared" si="21"/>
        <v>0</v>
      </c>
      <c r="R46" s="17">
        <f t="shared" si="21"/>
        <v>0</v>
      </c>
      <c r="S46" s="17">
        <f t="shared" si="22"/>
        <v>0</v>
      </c>
      <c r="T46" s="17">
        <f t="shared" si="23"/>
        <v>0</v>
      </c>
      <c r="U46" s="17">
        <f t="shared" si="24"/>
        <v>0</v>
      </c>
      <c r="V46" s="17">
        <f t="shared" si="25"/>
        <v>0</v>
      </c>
      <c r="W46" s="17">
        <f t="shared" si="26"/>
        <v>0</v>
      </c>
      <c r="X46" s="17">
        <f t="shared" si="27"/>
        <v>0</v>
      </c>
      <c r="Y46" s="17">
        <f t="shared" si="28"/>
        <v>0</v>
      </c>
      <c r="Z46" s="17">
        <f t="shared" si="29"/>
        <v>0</v>
      </c>
      <c r="AA46" s="17">
        <f t="shared" si="30"/>
        <v>0</v>
      </c>
    </row>
    <row r="47" spans="1:28" s="5" customFormat="1" x14ac:dyDescent="0.25">
      <c r="B47" s="16" t="s">
        <v>31</v>
      </c>
      <c r="C47" s="17">
        <f>IF(AND(C39&gt;SUM(C16:C18),C39&gt;SUM(C16:C19)),C19,IF((C39-SUM(C16:C18))&lt;0,0,(C39-SUM(C16:C18))))</f>
        <v>0</v>
      </c>
      <c r="D47" s="23">
        <v>0.5</v>
      </c>
      <c r="E47" s="23">
        <f>E19</f>
        <v>6.7299337571428575E-3</v>
      </c>
      <c r="F47" s="17"/>
      <c r="G47" s="17">
        <f t="shared" si="32"/>
        <v>0</v>
      </c>
      <c r="H47" s="17">
        <f t="shared" si="31"/>
        <v>0</v>
      </c>
      <c r="I47" s="17">
        <f t="shared" si="31"/>
        <v>0</v>
      </c>
      <c r="J47" s="17">
        <f t="shared" si="31"/>
        <v>0</v>
      </c>
      <c r="K47" s="17">
        <f t="shared" si="31"/>
        <v>0</v>
      </c>
      <c r="L47" s="17">
        <f t="shared" si="21"/>
        <v>0</v>
      </c>
      <c r="M47" s="17">
        <f t="shared" si="21"/>
        <v>0</v>
      </c>
      <c r="N47" s="17">
        <f t="shared" si="31"/>
        <v>0</v>
      </c>
      <c r="O47" s="17">
        <f t="shared" si="21"/>
        <v>0</v>
      </c>
      <c r="P47" s="17">
        <f t="shared" si="21"/>
        <v>0</v>
      </c>
      <c r="Q47" s="17">
        <f t="shared" si="21"/>
        <v>0</v>
      </c>
      <c r="R47" s="17">
        <f t="shared" si="21"/>
        <v>0</v>
      </c>
      <c r="S47" s="17">
        <f t="shared" si="22"/>
        <v>0</v>
      </c>
      <c r="T47" s="17">
        <f t="shared" si="23"/>
        <v>0</v>
      </c>
      <c r="U47" s="17">
        <f t="shared" si="24"/>
        <v>0</v>
      </c>
      <c r="V47" s="17">
        <f t="shared" si="25"/>
        <v>0</v>
      </c>
      <c r="W47" s="17">
        <f t="shared" si="26"/>
        <v>0</v>
      </c>
      <c r="X47" s="17">
        <f t="shared" si="27"/>
        <v>0</v>
      </c>
      <c r="Y47" s="17">
        <f t="shared" si="28"/>
        <v>0</v>
      </c>
      <c r="Z47" s="17">
        <f t="shared" si="29"/>
        <v>0</v>
      </c>
      <c r="AA47" s="17">
        <f t="shared" si="30"/>
        <v>0</v>
      </c>
    </row>
    <row r="48" spans="1:28" s="5" customFormat="1" x14ac:dyDescent="0.25">
      <c r="B48" s="16" t="s">
        <v>32</v>
      </c>
      <c r="C48" s="17">
        <f>IF(C39&gt;SUM(C16:C19),C39-SUM(C16:C19),0)</f>
        <v>0</v>
      </c>
      <c r="D48" s="23">
        <v>0</v>
      </c>
      <c r="E48" s="23">
        <v>0</v>
      </c>
      <c r="F48" s="23"/>
      <c r="G48" s="17">
        <f t="shared" si="32"/>
        <v>0</v>
      </c>
      <c r="H48" s="17">
        <f t="shared" si="31"/>
        <v>0</v>
      </c>
      <c r="I48" s="17">
        <f t="shared" si="31"/>
        <v>0</v>
      </c>
      <c r="J48" s="17">
        <f t="shared" si="31"/>
        <v>0</v>
      </c>
      <c r="K48" s="17">
        <f t="shared" si="31"/>
        <v>0</v>
      </c>
      <c r="L48" s="17">
        <f t="shared" si="21"/>
        <v>0</v>
      </c>
      <c r="M48" s="17">
        <f t="shared" si="21"/>
        <v>0</v>
      </c>
      <c r="N48" s="17">
        <f t="shared" si="31"/>
        <v>0</v>
      </c>
      <c r="O48" s="17">
        <f t="shared" si="21"/>
        <v>0</v>
      </c>
      <c r="P48" s="17">
        <f t="shared" si="21"/>
        <v>0</v>
      </c>
      <c r="Q48" s="17">
        <f t="shared" si="21"/>
        <v>0</v>
      </c>
      <c r="R48" s="17">
        <f t="shared" si="21"/>
        <v>0</v>
      </c>
      <c r="S48" s="17">
        <f t="shared" si="22"/>
        <v>0</v>
      </c>
      <c r="T48" s="17">
        <f t="shared" si="23"/>
        <v>0</v>
      </c>
      <c r="U48" s="17">
        <f t="shared" si="24"/>
        <v>0</v>
      </c>
      <c r="V48" s="17">
        <f t="shared" si="25"/>
        <v>0</v>
      </c>
      <c r="W48" s="17">
        <f t="shared" si="26"/>
        <v>0</v>
      </c>
      <c r="X48" s="17">
        <f t="shared" si="27"/>
        <v>0</v>
      </c>
      <c r="Y48" s="17">
        <f t="shared" si="28"/>
        <v>0</v>
      </c>
      <c r="Z48" s="17">
        <f t="shared" si="29"/>
        <v>0</v>
      </c>
      <c r="AA48" s="17">
        <f t="shared" si="30"/>
        <v>0</v>
      </c>
    </row>
    <row r="49" spans="2:27" s="5" customFormat="1" ht="15.75" thickBot="1" x14ac:dyDescent="0.3">
      <c r="B49" s="1"/>
      <c r="C49" s="25">
        <f>SUM(C44:C48)</f>
        <v>0</v>
      </c>
      <c r="D49" s="26"/>
      <c r="E49" s="26"/>
      <c r="F49" s="26"/>
      <c r="G49" s="25">
        <f>ROUND(SUM(G44:G48),0)</f>
        <v>0</v>
      </c>
      <c r="H49" s="25">
        <f t="shared" ref="H49:Q49" si="33">ROUND(SUM(H44:H48),0)</f>
        <v>0</v>
      </c>
      <c r="I49" s="25">
        <f t="shared" si="33"/>
        <v>0</v>
      </c>
      <c r="J49" s="25">
        <f t="shared" si="33"/>
        <v>0</v>
      </c>
      <c r="K49" s="25">
        <f t="shared" si="33"/>
        <v>0</v>
      </c>
      <c r="L49" s="25">
        <f t="shared" si="33"/>
        <v>0</v>
      </c>
      <c r="M49" s="25">
        <f t="shared" si="33"/>
        <v>0</v>
      </c>
      <c r="N49" s="25">
        <f t="shared" si="33"/>
        <v>0</v>
      </c>
      <c r="O49" s="25">
        <f t="shared" si="33"/>
        <v>0</v>
      </c>
      <c r="P49" s="25">
        <f t="shared" si="33"/>
        <v>0</v>
      </c>
      <c r="Q49" s="25">
        <f t="shared" si="33"/>
        <v>0</v>
      </c>
      <c r="R49" s="25">
        <f t="shared" ref="R49:AA49" si="34">ROUND(SUM(R44:R48),0)</f>
        <v>0</v>
      </c>
      <c r="S49" s="25">
        <f t="shared" si="34"/>
        <v>0</v>
      </c>
      <c r="T49" s="25">
        <f t="shared" si="34"/>
        <v>0</v>
      </c>
      <c r="U49" s="25">
        <f t="shared" si="34"/>
        <v>0</v>
      </c>
      <c r="V49" s="25">
        <f t="shared" si="34"/>
        <v>0</v>
      </c>
      <c r="W49" s="25">
        <f t="shared" si="34"/>
        <v>0</v>
      </c>
      <c r="X49" s="25">
        <f t="shared" si="34"/>
        <v>0</v>
      </c>
      <c r="Y49" s="25">
        <f t="shared" si="34"/>
        <v>0</v>
      </c>
      <c r="Z49" s="25">
        <f t="shared" si="34"/>
        <v>0</v>
      </c>
      <c r="AA49" s="25">
        <f t="shared" si="34"/>
        <v>0</v>
      </c>
    </row>
  </sheetData>
  <sheetProtection formatCells="0" formatColumns="0" formatRows="0"/>
  <mergeCells count="9">
    <mergeCell ref="B38:B39"/>
    <mergeCell ref="B42:F42"/>
    <mergeCell ref="B43:F43"/>
    <mergeCell ref="B5:H5"/>
    <mergeCell ref="B6:K6"/>
    <mergeCell ref="B9:G9"/>
    <mergeCell ref="B24:F24"/>
    <mergeCell ref="B25:F25"/>
    <mergeCell ref="C27:N27"/>
  </mergeCells>
  <phoneticPr fontId="15" type="noConversion"/>
  <hyperlinks>
    <hyperlink ref="B24" r:id="rId1" xr:uid="{A2AAD612-2D16-4F0B-89FA-932C21B97209}"/>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8F28E-C59E-472D-9D1A-0405C85709B9}">
  <dimension ref="A1:AB49"/>
  <sheetViews>
    <sheetView topLeftCell="F22" zoomScale="90" zoomScaleNormal="90" workbookViewId="0">
      <selection activeCell="K21" sqref="K21"/>
    </sheetView>
  </sheetViews>
  <sheetFormatPr defaultColWidth="8.7109375" defaultRowHeight="15" x14ac:dyDescent="0.25"/>
  <cols>
    <col min="1" max="1" width="3.7109375" style="1" customWidth="1"/>
    <col min="2" max="2" width="18.85546875" style="1" customWidth="1"/>
    <col min="3" max="3" width="17.7109375" style="1" customWidth="1"/>
    <col min="4" max="4" width="12.5703125" style="1" bestFit="1" customWidth="1"/>
    <col min="5" max="5" width="13" style="1" bestFit="1" customWidth="1"/>
    <col min="6" max="6" width="14.7109375" style="1" customWidth="1"/>
    <col min="7" max="7" width="16.42578125" style="1" customWidth="1"/>
    <col min="8" max="8" width="14.85546875" style="1" bestFit="1" customWidth="1"/>
    <col min="9" max="9" width="12.28515625" style="4" bestFit="1" customWidth="1"/>
    <col min="10" max="10" width="14.85546875" style="1" bestFit="1" customWidth="1"/>
    <col min="11" max="11" width="13.85546875" style="1" bestFit="1" customWidth="1"/>
    <col min="12" max="12" width="12.42578125" style="4" bestFit="1" customWidth="1"/>
    <col min="13" max="13" width="16.7109375" style="4" customWidth="1"/>
    <col min="14" max="14" width="19.140625" style="4" bestFit="1" customWidth="1"/>
    <col min="15" max="27" width="19.28515625" style="4" customWidth="1"/>
    <col min="28" max="16384" width="8.7109375" style="1"/>
  </cols>
  <sheetData>
    <row r="1" spans="2:27" hidden="1" x14ac:dyDescent="0.25"/>
    <row r="2" spans="2:27" hidden="1" x14ac:dyDescent="0.25">
      <c r="B2" s="6" t="s">
        <v>0</v>
      </c>
    </row>
    <row r="3" spans="2:27" hidden="1" x14ac:dyDescent="0.25">
      <c r="B3" s="1" t="s">
        <v>1</v>
      </c>
    </row>
    <row r="4" spans="2:27" hidden="1" x14ac:dyDescent="0.25"/>
    <row r="5" spans="2:27" ht="75" hidden="1" customHeight="1" x14ac:dyDescent="0.25">
      <c r="B5" s="90" t="s">
        <v>2</v>
      </c>
      <c r="C5" s="90"/>
      <c r="D5" s="90"/>
      <c r="E5" s="90"/>
      <c r="F5" s="90"/>
      <c r="G5" s="90"/>
      <c r="H5" s="90"/>
    </row>
    <row r="6" spans="2:27" ht="45" hidden="1" customHeight="1" x14ac:dyDescent="0.25">
      <c r="B6" s="91" t="s">
        <v>3</v>
      </c>
      <c r="C6" s="91"/>
      <c r="D6" s="91"/>
      <c r="E6" s="91"/>
      <c r="F6" s="91"/>
      <c r="G6" s="91"/>
      <c r="H6" s="91"/>
      <c r="I6" s="91"/>
      <c r="J6" s="91"/>
      <c r="K6" s="91"/>
    </row>
    <row r="7" spans="2:27" hidden="1" x14ac:dyDescent="0.25"/>
    <row r="8" spans="2:27" hidden="1" x14ac:dyDescent="0.25">
      <c r="B8" s="7"/>
    </row>
    <row r="9" spans="2:27" ht="15.75" hidden="1" thickBot="1" x14ac:dyDescent="0.3">
      <c r="B9" s="92" t="s">
        <v>4</v>
      </c>
      <c r="C9" s="93"/>
      <c r="D9" s="93"/>
      <c r="E9" s="93"/>
      <c r="F9" s="93"/>
      <c r="G9" s="94"/>
    </row>
    <row r="10" spans="2:27" ht="54.75" hidden="1" thickBot="1" x14ac:dyDescent="0.3">
      <c r="B10" s="8" t="s">
        <v>5</v>
      </c>
      <c r="C10" s="8" t="s">
        <v>6</v>
      </c>
      <c r="D10" s="9" t="s">
        <v>7</v>
      </c>
      <c r="E10" s="9" t="s">
        <v>8</v>
      </c>
      <c r="F10" s="9" t="s">
        <v>9</v>
      </c>
      <c r="G10" s="10" t="s">
        <v>10</v>
      </c>
      <c r="H10" s="11" t="s">
        <v>11</v>
      </c>
      <c r="I10" s="12" t="s">
        <v>12</v>
      </c>
      <c r="J10" s="13" t="s">
        <v>13</v>
      </c>
      <c r="K10" s="13" t="s">
        <v>14</v>
      </c>
      <c r="L10" s="12" t="s">
        <v>15</v>
      </c>
      <c r="M10" s="14" t="s">
        <v>16</v>
      </c>
      <c r="N10" s="15" t="s">
        <v>17</v>
      </c>
      <c r="O10" s="1"/>
      <c r="P10" s="1"/>
      <c r="Q10" s="1"/>
      <c r="R10" s="1"/>
      <c r="S10" s="1"/>
      <c r="T10" s="1"/>
      <c r="U10" s="1"/>
      <c r="V10" s="1"/>
      <c r="W10" s="1"/>
      <c r="X10" s="1"/>
      <c r="Y10" s="1"/>
      <c r="Z10" s="1"/>
      <c r="AA10" s="1"/>
    </row>
    <row r="11" spans="2:27" hidden="1" x14ac:dyDescent="0.25">
      <c r="B11" s="16" t="s">
        <v>18</v>
      </c>
      <c r="C11" s="17" t="s">
        <v>19</v>
      </c>
      <c r="D11" s="17" t="s">
        <v>20</v>
      </c>
      <c r="E11" s="18">
        <v>1</v>
      </c>
      <c r="F11" s="17">
        <f>61966.42*1.03</f>
        <v>63825.412600000003</v>
      </c>
      <c r="G11" s="19">
        <v>1</v>
      </c>
      <c r="H11" s="20">
        <v>35.78</v>
      </c>
      <c r="I11" s="21">
        <f t="shared" ref="I11" si="0">G11*F11</f>
        <v>63825.412600000003</v>
      </c>
      <c r="J11" s="22">
        <v>0.34200000000000003</v>
      </c>
      <c r="K11" s="21">
        <f t="shared" ref="K11" si="1">IFERROR(ROUND(I11*J11,2),"")</f>
        <v>21828.29</v>
      </c>
      <c r="L11" s="21">
        <f t="shared" ref="L11" si="2">IFERROR(I11+K11,"")</f>
        <v>85653.702600000004</v>
      </c>
      <c r="M11" s="21">
        <v>8565.3700000000008</v>
      </c>
      <c r="N11" s="21">
        <f t="shared" ref="N11" si="3">IFERROR(L11+M11,"")</f>
        <v>94219.0726</v>
      </c>
      <c r="O11" s="1"/>
      <c r="P11" s="1"/>
      <c r="Q11" s="1"/>
      <c r="R11" s="1"/>
      <c r="S11" s="1"/>
      <c r="T11" s="1"/>
      <c r="U11" s="1"/>
      <c r="V11" s="1"/>
      <c r="W11" s="1"/>
      <c r="X11" s="1"/>
      <c r="Y11" s="1"/>
      <c r="Z11" s="1"/>
      <c r="AA11" s="1"/>
    </row>
    <row r="12" spans="2:27" hidden="1" x14ac:dyDescent="0.25"/>
    <row r="13" spans="2:27" hidden="1" x14ac:dyDescent="0.25"/>
    <row r="14" spans="2:27" hidden="1" x14ac:dyDescent="0.25">
      <c r="B14" s="55" t="s">
        <v>21</v>
      </c>
      <c r="C14" s="56">
        <v>8000000</v>
      </c>
    </row>
    <row r="15" spans="2:27" ht="27.75" hidden="1" thickBot="1" x14ac:dyDescent="0.3">
      <c r="B15" s="58" t="s">
        <v>22</v>
      </c>
      <c r="C15" s="58" t="s">
        <v>23</v>
      </c>
      <c r="D15" s="11" t="s">
        <v>24</v>
      </c>
      <c r="E15" s="11" t="s">
        <v>25</v>
      </c>
      <c r="F15" s="59" t="s">
        <v>26</v>
      </c>
      <c r="H15" s="40" t="s">
        <v>27</v>
      </c>
      <c r="J15" s="4"/>
      <c r="K15" s="4"/>
      <c r="L15" s="43"/>
      <c r="M15" s="1"/>
      <c r="N15" s="1"/>
      <c r="O15" s="1"/>
      <c r="P15" s="1"/>
      <c r="Q15" s="1"/>
      <c r="R15" s="1"/>
      <c r="S15" s="1"/>
      <c r="T15" s="1"/>
      <c r="U15" s="1"/>
      <c r="V15" s="1"/>
      <c r="W15" s="1"/>
      <c r="X15" s="1"/>
      <c r="Y15" s="1"/>
      <c r="Z15" s="1"/>
      <c r="AA15" s="1"/>
    </row>
    <row r="16" spans="2:27" hidden="1" x14ac:dyDescent="0.25">
      <c r="B16" s="37" t="s">
        <v>28</v>
      </c>
      <c r="C16" s="38">
        <f>IF(C14&gt;H16,H16,C14)</f>
        <v>199999</v>
      </c>
      <c r="D16" s="39">
        <v>0.1</v>
      </c>
      <c r="E16" s="57">
        <f>(D16*$N$11)/H16</f>
        <v>4.7109771848859242E-2</v>
      </c>
      <c r="F16" s="38">
        <f>ROUND(C16*E16,0)</f>
        <v>9422</v>
      </c>
      <c r="G16" s="4"/>
      <c r="H16" s="41">
        <v>199999</v>
      </c>
      <c r="J16" s="4"/>
      <c r="K16" s="4"/>
      <c r="M16" s="1"/>
      <c r="N16" s="1"/>
      <c r="O16" s="1"/>
      <c r="P16" s="1"/>
      <c r="Q16" s="1"/>
      <c r="R16" s="1"/>
      <c r="S16" s="1"/>
      <c r="T16" s="1"/>
      <c r="U16" s="1"/>
      <c r="V16" s="1"/>
      <c r="W16" s="1"/>
      <c r="X16" s="1"/>
      <c r="Y16" s="1"/>
      <c r="Z16" s="1"/>
      <c r="AA16" s="1"/>
    </row>
    <row r="17" spans="1:28" hidden="1" x14ac:dyDescent="0.25">
      <c r="B17" s="16" t="s">
        <v>29</v>
      </c>
      <c r="C17" s="17">
        <f>IF(AND(C14&gt;H16,C14&gt;H18),H17,IF((C14-H16)&lt;0,0,(C14-H16)))</f>
        <v>300001</v>
      </c>
      <c r="D17" s="23">
        <v>0.15</v>
      </c>
      <c r="E17" s="24">
        <f>(D17*$N$11)/H17</f>
        <v>4.710937926873577E-2</v>
      </c>
      <c r="F17" s="17">
        <f>ROUND(C17*E17,0)</f>
        <v>14133</v>
      </c>
      <c r="G17" s="4"/>
      <c r="H17" s="41">
        <v>300001</v>
      </c>
      <c r="J17" s="4"/>
      <c r="K17" s="4"/>
      <c r="M17" s="1"/>
      <c r="N17" s="1"/>
      <c r="O17" s="1"/>
      <c r="P17" s="1"/>
      <c r="Q17" s="1"/>
      <c r="R17" s="1"/>
      <c r="S17" s="1"/>
      <c r="T17" s="1"/>
      <c r="U17" s="1"/>
      <c r="V17" s="1"/>
      <c r="W17" s="1"/>
      <c r="X17" s="1"/>
      <c r="Y17" s="1"/>
      <c r="Z17" s="1"/>
      <c r="AA17" s="1"/>
    </row>
    <row r="18" spans="1:28" hidden="1" x14ac:dyDescent="0.25">
      <c r="B18" s="16" t="s">
        <v>30</v>
      </c>
      <c r="C18" s="17">
        <f>IF(AND(C14&gt;H18,C14&gt;(SUM(H16:H18))),H18,IF((C14-H18)&lt;0,0,(C14-H18)))</f>
        <v>500000</v>
      </c>
      <c r="D18" s="23">
        <v>0.25</v>
      </c>
      <c r="E18" s="24">
        <f>(D18*$N$11)/H18</f>
        <v>4.7109536299999998E-2</v>
      </c>
      <c r="F18" s="17">
        <f t="shared" ref="F18:F20" si="4">ROUND(C18*E18,0)</f>
        <v>23555</v>
      </c>
      <c r="G18" s="4"/>
      <c r="H18" s="41">
        <v>500000</v>
      </c>
      <c r="J18" s="4"/>
      <c r="K18" s="4"/>
      <c r="M18" s="1"/>
      <c r="N18" s="1"/>
      <c r="O18" s="1"/>
      <c r="P18" s="1"/>
      <c r="Q18" s="1"/>
      <c r="R18" s="1"/>
      <c r="S18" s="1"/>
      <c r="T18" s="1"/>
      <c r="U18" s="1"/>
      <c r="V18" s="1"/>
      <c r="W18" s="1"/>
      <c r="X18" s="1"/>
      <c r="Y18" s="1"/>
      <c r="Z18" s="1"/>
      <c r="AA18" s="1"/>
    </row>
    <row r="19" spans="1:28" hidden="1" x14ac:dyDescent="0.25">
      <c r="B19" s="16" t="s">
        <v>31</v>
      </c>
      <c r="C19" s="17">
        <f>IF(AND(C14&gt;SUM(H16:H18),C14&gt;SUM(H16:H19)),H19,IF((C14-SUM(H16:H18))&lt;0,0,(C14-SUM(H16:H18))))</f>
        <v>7000000</v>
      </c>
      <c r="D19" s="23">
        <v>0.5</v>
      </c>
      <c r="E19" s="24">
        <f>(D19*$N$11)/H19</f>
        <v>6.7299337571428575E-3</v>
      </c>
      <c r="F19" s="17">
        <f t="shared" si="4"/>
        <v>47110</v>
      </c>
      <c r="G19" s="4"/>
      <c r="H19" s="41">
        <v>7000000</v>
      </c>
      <c r="J19" s="4"/>
      <c r="K19" s="4"/>
      <c r="M19" s="1"/>
      <c r="N19" s="1"/>
      <c r="O19" s="1"/>
      <c r="P19" s="1"/>
      <c r="Q19" s="1"/>
      <c r="R19" s="1"/>
      <c r="S19" s="1"/>
      <c r="T19" s="1"/>
      <c r="U19" s="1"/>
      <c r="V19" s="1"/>
      <c r="W19" s="1"/>
      <c r="X19" s="1"/>
      <c r="Y19" s="1"/>
      <c r="Z19" s="1"/>
      <c r="AA19" s="1"/>
    </row>
    <row r="20" spans="1:28" ht="15.75" hidden="1" thickBot="1" x14ac:dyDescent="0.3">
      <c r="B20" s="16" t="s">
        <v>32</v>
      </c>
      <c r="C20" s="17">
        <f>IF(C14&gt;SUM(H16:H19),C14-SUM(H16:H19),0)</f>
        <v>0</v>
      </c>
      <c r="D20" s="23">
        <v>0</v>
      </c>
      <c r="E20" s="23">
        <v>0</v>
      </c>
      <c r="F20" s="17">
        <f t="shared" si="4"/>
        <v>0</v>
      </c>
      <c r="G20" s="4"/>
      <c r="H20" s="42"/>
      <c r="J20" s="4"/>
      <c r="K20" s="4"/>
      <c r="M20" s="1"/>
      <c r="N20" s="1"/>
      <c r="O20" s="1"/>
      <c r="P20" s="1"/>
      <c r="Q20" s="1"/>
      <c r="R20" s="1"/>
      <c r="S20" s="1"/>
      <c r="T20" s="1"/>
      <c r="U20" s="1"/>
      <c r="V20" s="1"/>
      <c r="W20" s="1"/>
      <c r="X20" s="1"/>
      <c r="Y20" s="1"/>
      <c r="Z20" s="1"/>
      <c r="AA20" s="1"/>
    </row>
    <row r="21" spans="1:28" ht="15.75" hidden="1" thickBot="1" x14ac:dyDescent="0.3">
      <c r="C21" s="25">
        <f>SUM(C16:C20)</f>
        <v>8000000</v>
      </c>
      <c r="D21" s="26"/>
      <c r="E21" s="26"/>
      <c r="F21" s="25">
        <f>SUM(F16:F20)</f>
        <v>94220</v>
      </c>
      <c r="G21" s="4"/>
      <c r="H21" s="4"/>
      <c r="I21" s="1"/>
      <c r="K21" s="4"/>
      <c r="M21" s="1"/>
    </row>
    <row r="22" spans="1:28" ht="15.75" thickBot="1" x14ac:dyDescent="0.3">
      <c r="G22" s="4"/>
      <c r="H22" s="4"/>
    </row>
    <row r="23" spans="1:28" x14ac:dyDescent="0.25">
      <c r="A23" s="27"/>
      <c r="B23" s="28"/>
      <c r="C23" s="28"/>
      <c r="D23" s="28"/>
      <c r="E23" s="28"/>
      <c r="F23" s="28"/>
      <c r="G23" s="28"/>
      <c r="H23" s="28"/>
      <c r="I23" s="65"/>
      <c r="J23" s="28"/>
      <c r="K23" s="28"/>
      <c r="L23" s="28"/>
      <c r="M23" s="65"/>
      <c r="N23" s="65"/>
      <c r="O23" s="65"/>
      <c r="P23" s="65"/>
      <c r="Q23" s="65"/>
      <c r="R23" s="65"/>
      <c r="S23" s="65"/>
      <c r="T23" s="65"/>
      <c r="U23" s="65"/>
      <c r="V23" s="65"/>
      <c r="W23" s="65"/>
      <c r="X23" s="65"/>
      <c r="Y23" s="65"/>
      <c r="Z23" s="65"/>
      <c r="AA23" s="65"/>
      <c r="AB23" s="77"/>
    </row>
    <row r="24" spans="1:28" x14ac:dyDescent="0.25">
      <c r="A24" s="29"/>
      <c r="B24" s="84" t="s">
        <v>33</v>
      </c>
      <c r="C24" s="84"/>
      <c r="D24" s="84"/>
      <c r="E24" s="84"/>
      <c r="F24" s="84"/>
      <c r="I24" s="31"/>
      <c r="L24" s="1"/>
      <c r="M24" s="31"/>
      <c r="N24" s="31"/>
      <c r="O24" s="31"/>
      <c r="P24" s="31"/>
      <c r="Q24" s="31"/>
      <c r="R24" s="31"/>
      <c r="S24" s="31"/>
      <c r="T24" s="31"/>
      <c r="U24" s="31"/>
      <c r="V24" s="31"/>
      <c r="W24" s="31"/>
      <c r="X24" s="31"/>
      <c r="Y24" s="31"/>
      <c r="Z24" s="31"/>
      <c r="AA24" s="31"/>
      <c r="AB24" s="30"/>
    </row>
    <row r="25" spans="1:28" ht="177" customHeight="1" x14ac:dyDescent="0.25">
      <c r="A25" s="29"/>
      <c r="B25" s="83" t="s">
        <v>34</v>
      </c>
      <c r="C25" s="83"/>
      <c r="D25" s="83"/>
      <c r="E25" s="83"/>
      <c r="F25" s="83"/>
      <c r="G25" s="80"/>
      <c r="H25" s="80"/>
      <c r="I25" s="80"/>
      <c r="L25" s="31"/>
      <c r="M25" s="31"/>
      <c r="N25" s="31"/>
      <c r="O25" s="31"/>
      <c r="P25" s="31"/>
      <c r="Q25" s="31"/>
      <c r="R25" s="31"/>
      <c r="S25" s="31"/>
      <c r="T25" s="31"/>
      <c r="U25" s="31"/>
      <c r="V25" s="31"/>
      <c r="W25" s="31"/>
      <c r="X25" s="31"/>
      <c r="Y25" s="31"/>
      <c r="Z25" s="31"/>
      <c r="AA25" s="31"/>
      <c r="AB25" s="30"/>
    </row>
    <row r="26" spans="1:28" x14ac:dyDescent="0.25">
      <c r="A26" s="29"/>
      <c r="I26" s="31"/>
      <c r="L26" s="31"/>
      <c r="M26" s="31"/>
      <c r="N26" s="31"/>
      <c r="O26" s="31"/>
      <c r="P26" s="31"/>
      <c r="Q26" s="31"/>
      <c r="R26" s="31"/>
      <c r="S26" s="31"/>
      <c r="T26" s="31"/>
      <c r="U26" s="31"/>
      <c r="V26" s="31"/>
      <c r="W26" s="31"/>
      <c r="X26" s="31"/>
      <c r="Y26" s="31"/>
      <c r="Z26" s="31"/>
      <c r="AA26" s="31"/>
      <c r="AB26" s="30"/>
    </row>
    <row r="27" spans="1:28" x14ac:dyDescent="0.25">
      <c r="A27" s="29"/>
      <c r="B27" s="31"/>
      <c r="C27" s="95" t="s">
        <v>35</v>
      </c>
      <c r="D27" s="96"/>
      <c r="E27" s="96"/>
      <c r="F27" s="96"/>
      <c r="G27" s="96"/>
      <c r="H27" s="96"/>
      <c r="I27" s="96"/>
      <c r="J27" s="96"/>
      <c r="K27" s="96"/>
      <c r="L27" s="96"/>
      <c r="M27" s="96"/>
      <c r="N27" s="96"/>
      <c r="O27" s="1"/>
      <c r="P27" s="1"/>
      <c r="Q27" s="1"/>
      <c r="R27" s="1"/>
      <c r="S27" s="1"/>
      <c r="T27" s="1"/>
      <c r="U27" s="1"/>
      <c r="V27" s="1"/>
      <c r="W27" s="1"/>
      <c r="X27" s="1"/>
      <c r="Y27" s="1"/>
      <c r="Z27" s="1"/>
      <c r="AA27" s="1"/>
      <c r="AB27" s="30"/>
    </row>
    <row r="28" spans="1:28" ht="28.5" customHeight="1" x14ac:dyDescent="0.25">
      <c r="A28" s="29"/>
      <c r="B28" s="61" t="s">
        <v>36</v>
      </c>
      <c r="C28" s="62" t="s">
        <v>37</v>
      </c>
      <c r="D28" s="62" t="s">
        <v>38</v>
      </c>
      <c r="E28" s="62" t="s">
        <v>39</v>
      </c>
      <c r="F28" s="62" t="s">
        <v>40</v>
      </c>
      <c r="G28" s="62" t="s">
        <v>41</v>
      </c>
      <c r="H28" s="62" t="s">
        <v>42</v>
      </c>
      <c r="I28" s="62" t="s">
        <v>43</v>
      </c>
      <c r="J28" s="62" t="s">
        <v>44</v>
      </c>
      <c r="K28" s="62" t="s">
        <v>45</v>
      </c>
      <c r="L28" s="62" t="s">
        <v>46</v>
      </c>
      <c r="M28" s="62" t="s">
        <v>47</v>
      </c>
      <c r="N28" s="62" t="s">
        <v>153</v>
      </c>
      <c r="O28" s="62" t="s">
        <v>154</v>
      </c>
      <c r="P28" s="62" t="s">
        <v>155</v>
      </c>
      <c r="Q28" s="62" t="s">
        <v>156</v>
      </c>
      <c r="R28" s="62" t="s">
        <v>157</v>
      </c>
      <c r="S28" s="62" t="s">
        <v>158</v>
      </c>
      <c r="T28" s="62" t="s">
        <v>159</v>
      </c>
      <c r="U28" s="62" t="s">
        <v>160</v>
      </c>
      <c r="V28" s="62" t="s">
        <v>161</v>
      </c>
      <c r="W28" s="62" t="s">
        <v>162</v>
      </c>
      <c r="X28" s="62" t="s">
        <v>163</v>
      </c>
      <c r="Y28" s="62" t="s">
        <v>164</v>
      </c>
      <c r="Z28" s="62" t="s">
        <v>165</v>
      </c>
      <c r="AA28" s="62" t="s">
        <v>166</v>
      </c>
      <c r="AB28" s="30"/>
    </row>
    <row r="29" spans="1:28" x14ac:dyDescent="0.25">
      <c r="A29" s="29"/>
      <c r="B29" s="70">
        <v>200000</v>
      </c>
      <c r="C29" s="17">
        <f>F16</f>
        <v>9422</v>
      </c>
      <c r="D29" s="17">
        <f t="shared" ref="D29:N32" si="5">C29*1.03</f>
        <v>9704.66</v>
      </c>
      <c r="E29" s="17">
        <f t="shared" si="5"/>
        <v>9995.7998000000007</v>
      </c>
      <c r="F29" s="17">
        <f t="shared" si="5"/>
        <v>10295.673794</v>
      </c>
      <c r="G29" s="17">
        <f t="shared" si="5"/>
        <v>10604.544007820001</v>
      </c>
      <c r="H29" s="17">
        <f t="shared" si="5"/>
        <v>10922.680328054601</v>
      </c>
      <c r="I29" s="17">
        <f t="shared" si="5"/>
        <v>11250.360737896239</v>
      </c>
      <c r="J29" s="17">
        <f t="shared" si="5"/>
        <v>11587.871560033127</v>
      </c>
      <c r="K29" s="17">
        <f t="shared" si="5"/>
        <v>11935.507706834122</v>
      </c>
      <c r="L29" s="17">
        <f t="shared" si="5"/>
        <v>12293.572938039146</v>
      </c>
      <c r="M29" s="17">
        <f t="shared" si="5"/>
        <v>12662.38012618032</v>
      </c>
      <c r="N29" s="17">
        <f t="shared" si="5"/>
        <v>13042.25152996573</v>
      </c>
      <c r="O29" s="17">
        <f t="shared" ref="O29:O32" si="6">N29*1.03</f>
        <v>13433.519075864702</v>
      </c>
      <c r="P29" s="17">
        <f t="shared" ref="P29:P32" si="7">O29*1.03</f>
        <v>13836.524648140643</v>
      </c>
      <c r="Q29" s="17">
        <f t="shared" ref="Q29:Q32" si="8">P29*1.03</f>
        <v>14251.620387584862</v>
      </c>
      <c r="R29" s="17">
        <f t="shared" ref="R29:R32" si="9">Q29*1.03</f>
        <v>14679.168999212408</v>
      </c>
      <c r="S29" s="17">
        <f t="shared" ref="S29:S32" si="10">R29*1.03</f>
        <v>15119.544069188782</v>
      </c>
      <c r="T29" s="17">
        <f t="shared" ref="T29:T32" si="11">S29*1.03</f>
        <v>15573.130391264445</v>
      </c>
      <c r="U29" s="17">
        <f t="shared" ref="U29:U32" si="12">T29*1.03</f>
        <v>16040.324303002379</v>
      </c>
      <c r="V29" s="17">
        <f t="shared" ref="V29:V32" si="13">U29*1.03</f>
        <v>16521.534032092452</v>
      </c>
      <c r="W29" s="17">
        <f t="shared" ref="W29:W32" si="14">V29*1.03</f>
        <v>17017.180053055225</v>
      </c>
      <c r="X29" s="17">
        <f t="shared" ref="X29:X32" si="15">W29*1.03</f>
        <v>17527.695454646881</v>
      </c>
      <c r="Y29" s="17">
        <f t="shared" ref="Y29:Y32" si="16">X29*1.03</f>
        <v>18053.526318286287</v>
      </c>
      <c r="Z29" s="17">
        <f t="shared" ref="Z29:Z32" si="17">Y29*1.03</f>
        <v>18595.132107834877</v>
      </c>
      <c r="AA29" s="17">
        <f t="shared" ref="AA29:AA32" si="18">Z29*1.03</f>
        <v>19152.986071069925</v>
      </c>
      <c r="AB29" s="30"/>
    </row>
    <row r="30" spans="1:28" x14ac:dyDescent="0.25">
      <c r="A30" s="29"/>
      <c r="B30" s="70">
        <v>500000</v>
      </c>
      <c r="C30" s="17">
        <f>F17+C29</f>
        <v>23555</v>
      </c>
      <c r="D30" s="17">
        <f t="shared" si="5"/>
        <v>24261.65</v>
      </c>
      <c r="E30" s="17">
        <f t="shared" si="5"/>
        <v>24989.499500000002</v>
      </c>
      <c r="F30" s="17">
        <f t="shared" si="5"/>
        <v>25739.184485000002</v>
      </c>
      <c r="G30" s="17">
        <f t="shared" si="5"/>
        <v>26511.360019550004</v>
      </c>
      <c r="H30" s="17">
        <f t="shared" si="5"/>
        <v>27306.700820136506</v>
      </c>
      <c r="I30" s="17">
        <f t="shared" si="5"/>
        <v>28125.901844740602</v>
      </c>
      <c r="J30" s="17">
        <f t="shared" si="5"/>
        <v>28969.678900082821</v>
      </c>
      <c r="K30" s="17">
        <f t="shared" si="5"/>
        <v>29838.769267085307</v>
      </c>
      <c r="L30" s="17">
        <f t="shared" si="5"/>
        <v>30733.932345097866</v>
      </c>
      <c r="M30" s="17">
        <f t="shared" si="5"/>
        <v>31655.950315450802</v>
      </c>
      <c r="N30" s="17">
        <f t="shared" si="5"/>
        <v>32605.628824914325</v>
      </c>
      <c r="O30" s="17">
        <f t="shared" si="6"/>
        <v>33583.797689661755</v>
      </c>
      <c r="P30" s="17">
        <f t="shared" si="7"/>
        <v>34591.311620351611</v>
      </c>
      <c r="Q30" s="17">
        <f t="shared" si="8"/>
        <v>35629.050968962161</v>
      </c>
      <c r="R30" s="17">
        <f t="shared" si="9"/>
        <v>36697.922498031025</v>
      </c>
      <c r="S30" s="17">
        <f t="shared" si="10"/>
        <v>37798.860172971959</v>
      </c>
      <c r="T30" s="17">
        <f t="shared" si="11"/>
        <v>38932.82597816112</v>
      </c>
      <c r="U30" s="17">
        <f t="shared" si="12"/>
        <v>40100.810757505955</v>
      </c>
      <c r="V30" s="17">
        <f t="shared" si="13"/>
        <v>41303.835080231132</v>
      </c>
      <c r="W30" s="17">
        <f t="shared" si="14"/>
        <v>42542.95013263807</v>
      </c>
      <c r="X30" s="17">
        <f t="shared" si="15"/>
        <v>43819.238636617214</v>
      </c>
      <c r="Y30" s="17">
        <f t="shared" si="16"/>
        <v>45133.815795715731</v>
      </c>
      <c r="Z30" s="17">
        <f t="shared" si="17"/>
        <v>46487.830269587204</v>
      </c>
      <c r="AA30" s="17">
        <f t="shared" si="18"/>
        <v>47882.465177674821</v>
      </c>
      <c r="AB30" s="30"/>
    </row>
    <row r="31" spans="1:28" x14ac:dyDescent="0.25">
      <c r="A31" s="29"/>
      <c r="B31" s="70">
        <v>1000000</v>
      </c>
      <c r="C31" s="17">
        <f>F18+C30</f>
        <v>47110</v>
      </c>
      <c r="D31" s="17">
        <f t="shared" si="5"/>
        <v>48523.3</v>
      </c>
      <c r="E31" s="17">
        <f t="shared" si="5"/>
        <v>49978.999000000003</v>
      </c>
      <c r="F31" s="17">
        <f t="shared" si="5"/>
        <v>51478.368970000003</v>
      </c>
      <c r="G31" s="17">
        <f t="shared" si="5"/>
        <v>53022.720039100008</v>
      </c>
      <c r="H31" s="17">
        <f t="shared" si="5"/>
        <v>54613.401640273012</v>
      </c>
      <c r="I31" s="17">
        <f t="shared" si="5"/>
        <v>56251.803689481203</v>
      </c>
      <c r="J31" s="17">
        <f t="shared" si="5"/>
        <v>57939.357800165642</v>
      </c>
      <c r="K31" s="17">
        <f t="shared" si="5"/>
        <v>59677.538534170613</v>
      </c>
      <c r="L31" s="17">
        <f t="shared" si="5"/>
        <v>61467.864690195733</v>
      </c>
      <c r="M31" s="17">
        <f t="shared" si="5"/>
        <v>63311.900630901604</v>
      </c>
      <c r="N31" s="17">
        <f t="shared" si="5"/>
        <v>65211.257649828651</v>
      </c>
      <c r="O31" s="17">
        <f t="shared" si="6"/>
        <v>67167.595379323509</v>
      </c>
      <c r="P31" s="17">
        <f t="shared" si="7"/>
        <v>69182.623240703222</v>
      </c>
      <c r="Q31" s="17">
        <f t="shared" si="8"/>
        <v>71258.101937924323</v>
      </c>
      <c r="R31" s="17">
        <f t="shared" si="9"/>
        <v>73395.844996062049</v>
      </c>
      <c r="S31" s="17">
        <f t="shared" si="10"/>
        <v>75597.720345943919</v>
      </c>
      <c r="T31" s="17">
        <f t="shared" si="11"/>
        <v>77865.651956322239</v>
      </c>
      <c r="U31" s="17">
        <f t="shared" si="12"/>
        <v>80201.62151501191</v>
      </c>
      <c r="V31" s="17">
        <f t="shared" si="13"/>
        <v>82607.670160462265</v>
      </c>
      <c r="W31" s="17">
        <f t="shared" si="14"/>
        <v>85085.900265276141</v>
      </c>
      <c r="X31" s="17">
        <f t="shared" si="15"/>
        <v>87638.477273234428</v>
      </c>
      <c r="Y31" s="17">
        <f t="shared" si="16"/>
        <v>90267.631591431462</v>
      </c>
      <c r="Z31" s="17">
        <f t="shared" si="17"/>
        <v>92975.660539174409</v>
      </c>
      <c r="AA31" s="17">
        <f t="shared" si="18"/>
        <v>95764.930355349643</v>
      </c>
      <c r="AB31" s="30"/>
    </row>
    <row r="32" spans="1:28" x14ac:dyDescent="0.25">
      <c r="A32" s="29"/>
      <c r="B32" s="70">
        <v>8000000</v>
      </c>
      <c r="C32" s="17">
        <f>F19+C31</f>
        <v>94220</v>
      </c>
      <c r="D32" s="17">
        <f t="shared" si="5"/>
        <v>97046.6</v>
      </c>
      <c r="E32" s="17">
        <f t="shared" si="5"/>
        <v>99957.998000000007</v>
      </c>
      <c r="F32" s="17">
        <f t="shared" si="5"/>
        <v>102956.73794000001</v>
      </c>
      <c r="G32" s="17">
        <f t="shared" si="5"/>
        <v>106045.44007820002</v>
      </c>
      <c r="H32" s="17">
        <f t="shared" si="5"/>
        <v>109226.80328054602</v>
      </c>
      <c r="I32" s="17">
        <f t="shared" si="5"/>
        <v>112503.60737896241</v>
      </c>
      <c r="J32" s="17">
        <f t="shared" si="5"/>
        <v>115878.71560033128</v>
      </c>
      <c r="K32" s="17">
        <f t="shared" si="5"/>
        <v>119355.07706834123</v>
      </c>
      <c r="L32" s="17">
        <f t="shared" si="5"/>
        <v>122935.72938039147</v>
      </c>
      <c r="M32" s="17">
        <f t="shared" si="5"/>
        <v>126623.80126180321</v>
      </c>
      <c r="N32" s="17">
        <f t="shared" si="5"/>
        <v>130422.5152996573</v>
      </c>
      <c r="O32" s="17">
        <f t="shared" si="6"/>
        <v>134335.19075864702</v>
      </c>
      <c r="P32" s="17">
        <f t="shared" si="7"/>
        <v>138365.24648140644</v>
      </c>
      <c r="Q32" s="17">
        <f t="shared" si="8"/>
        <v>142516.20387584865</v>
      </c>
      <c r="R32" s="17">
        <f t="shared" si="9"/>
        <v>146791.6899921241</v>
      </c>
      <c r="S32" s="17">
        <f t="shared" si="10"/>
        <v>151195.44069188784</v>
      </c>
      <c r="T32" s="17">
        <f t="shared" si="11"/>
        <v>155731.30391264448</v>
      </c>
      <c r="U32" s="17">
        <f t="shared" si="12"/>
        <v>160403.24303002382</v>
      </c>
      <c r="V32" s="17">
        <f t="shared" si="13"/>
        <v>165215.34032092453</v>
      </c>
      <c r="W32" s="17">
        <f t="shared" si="14"/>
        <v>170171.80053055228</v>
      </c>
      <c r="X32" s="17">
        <f t="shared" si="15"/>
        <v>175276.95454646886</v>
      </c>
      <c r="Y32" s="17">
        <f t="shared" si="16"/>
        <v>180535.26318286292</v>
      </c>
      <c r="Z32" s="17">
        <f t="shared" si="17"/>
        <v>185951.32107834882</v>
      </c>
      <c r="AA32" s="17">
        <f t="shared" si="18"/>
        <v>191529.86071069929</v>
      </c>
      <c r="AB32" s="30"/>
    </row>
    <row r="33" spans="1:28" x14ac:dyDescent="0.25">
      <c r="A33" s="29"/>
      <c r="E33" s="31"/>
      <c r="H33" s="31"/>
      <c r="I33" s="64"/>
      <c r="J33" s="31"/>
      <c r="L33" s="1"/>
      <c r="M33" s="1"/>
      <c r="N33" s="1"/>
      <c r="O33" s="1"/>
      <c r="P33" s="1"/>
      <c r="Q33" s="1"/>
      <c r="R33" s="1"/>
      <c r="S33" s="1"/>
      <c r="T33" s="1"/>
      <c r="U33" s="1"/>
      <c r="V33" s="1"/>
      <c r="W33" s="1"/>
      <c r="X33" s="1"/>
      <c r="Y33" s="1"/>
      <c r="Z33" s="1"/>
      <c r="AA33" s="1"/>
      <c r="AB33" s="30"/>
    </row>
    <row r="34" spans="1:28" ht="15.75" thickBot="1" x14ac:dyDescent="0.3">
      <c r="A34" s="32"/>
      <c r="B34" s="33"/>
      <c r="C34" s="33"/>
      <c r="D34" s="33"/>
      <c r="E34" s="33"/>
      <c r="F34" s="33"/>
      <c r="G34" s="33"/>
      <c r="H34" s="33"/>
      <c r="I34" s="66"/>
      <c r="J34" s="33"/>
      <c r="K34" s="33"/>
      <c r="L34" s="33"/>
      <c r="M34" s="66"/>
      <c r="N34" s="66"/>
      <c r="O34" s="66"/>
      <c r="P34" s="66"/>
      <c r="Q34" s="66"/>
      <c r="R34" s="66"/>
      <c r="S34" s="66"/>
      <c r="T34" s="66"/>
      <c r="U34" s="66"/>
      <c r="V34" s="66"/>
      <c r="W34" s="66"/>
      <c r="X34" s="66"/>
      <c r="Y34" s="66"/>
      <c r="Z34" s="66"/>
      <c r="AA34" s="66"/>
      <c r="AB34" s="79"/>
    </row>
    <row r="35" spans="1:28" x14ac:dyDescent="0.25">
      <c r="L35" s="1"/>
    </row>
    <row r="36" spans="1:28" x14ac:dyDescent="0.25">
      <c r="L36" s="1"/>
    </row>
    <row r="37" spans="1:28" ht="15.75" thickBot="1" x14ac:dyDescent="0.3">
      <c r="F37" s="4"/>
      <c r="G37" s="4"/>
      <c r="H37" s="4"/>
      <c r="J37"/>
      <c r="K37"/>
      <c r="L37" s="67"/>
      <c r="M37" s="67"/>
      <c r="N37" s="67"/>
    </row>
    <row r="38" spans="1:28" ht="27" x14ac:dyDescent="0.25">
      <c r="B38" s="85" t="s">
        <v>48</v>
      </c>
      <c r="C38" s="63" t="s">
        <v>139</v>
      </c>
      <c r="D38" s="63" t="s">
        <v>140</v>
      </c>
      <c r="E38" s="63" t="s">
        <v>141</v>
      </c>
      <c r="F38" s="60" t="s">
        <v>142</v>
      </c>
      <c r="G38" s="2" t="s">
        <v>37</v>
      </c>
      <c r="H38" s="2" t="s">
        <v>38</v>
      </c>
      <c r="I38" s="2" t="s">
        <v>39</v>
      </c>
      <c r="J38" s="2" t="s">
        <v>40</v>
      </c>
      <c r="K38" s="3" t="s">
        <v>41</v>
      </c>
      <c r="L38" s="3" t="s">
        <v>42</v>
      </c>
      <c r="M38" s="3" t="s">
        <v>43</v>
      </c>
      <c r="N38" s="3" t="s">
        <v>44</v>
      </c>
      <c r="O38" s="3" t="s">
        <v>45</v>
      </c>
      <c r="P38" s="3" t="s">
        <v>46</v>
      </c>
      <c r="Q38" s="3" t="s">
        <v>47</v>
      </c>
      <c r="R38" s="3" t="s">
        <v>153</v>
      </c>
      <c r="S38" s="3" t="s">
        <v>154</v>
      </c>
      <c r="T38" s="3" t="s">
        <v>155</v>
      </c>
      <c r="U38" s="3" t="s">
        <v>156</v>
      </c>
      <c r="V38" s="3" t="s">
        <v>157</v>
      </c>
      <c r="W38" s="3" t="s">
        <v>158</v>
      </c>
      <c r="X38" s="3" t="s">
        <v>159</v>
      </c>
      <c r="Y38" s="3" t="s">
        <v>160</v>
      </c>
      <c r="Z38" s="3" t="s">
        <v>161</v>
      </c>
      <c r="AA38" s="3" t="s">
        <v>162</v>
      </c>
    </row>
    <row r="39" spans="1:28" ht="15.75" thickBot="1" x14ac:dyDescent="0.3">
      <c r="B39" s="86"/>
      <c r="C39" s="68">
        <f>Calculator!C11</f>
        <v>0</v>
      </c>
      <c r="D39" s="69">
        <f>Calculator!D11</f>
        <v>46388</v>
      </c>
      <c r="E39" s="69">
        <f>Calculator!E11</f>
        <v>46752</v>
      </c>
      <c r="F39" s="71">
        <f>SUM(G39:AA39)</f>
        <v>0</v>
      </c>
      <c r="G39" s="34">
        <f t="shared" ref="G39:Q39" si="19">IF(AND($D$39&lt;=G43,$E$39&gt;=G42),
     IF($D$39&lt;=G42,
        IF($E$39&lt;=G43,
           G49*($E$39-G42+1)/365,
           G49*(G43-G42+1)/365),
        IF($E$39&lt;=G43,
           G49*($E$39-$D$39+1)/365,
           G49*(G43-$D$39+1)/365)),
     0)</f>
        <v>0</v>
      </c>
      <c r="H39" s="34">
        <f t="shared" si="19"/>
        <v>0</v>
      </c>
      <c r="I39" s="34">
        <f t="shared" si="19"/>
        <v>0</v>
      </c>
      <c r="J39" s="34">
        <f t="shared" si="19"/>
        <v>0</v>
      </c>
      <c r="K39" s="34">
        <f t="shared" si="19"/>
        <v>0</v>
      </c>
      <c r="L39" s="34">
        <f t="shared" si="19"/>
        <v>0</v>
      </c>
      <c r="M39" s="34">
        <f t="shared" si="19"/>
        <v>0</v>
      </c>
      <c r="N39" s="34">
        <f t="shared" si="19"/>
        <v>0</v>
      </c>
      <c r="O39" s="34">
        <f t="shared" si="19"/>
        <v>0</v>
      </c>
      <c r="P39" s="34">
        <f t="shared" si="19"/>
        <v>0</v>
      </c>
      <c r="Q39" s="34">
        <f t="shared" si="19"/>
        <v>0</v>
      </c>
      <c r="R39" s="34">
        <f t="shared" ref="R39:AA39" si="20">IF(AND($D$39&lt;=R43,$E$39&gt;=R42),
     IF($D$39&lt;=R42,
        IF($E$39&lt;=R43,
           R49*($E$39-R42+1)/365,
           R49*(R43-R42+1)/365),
        IF($E$39&lt;=R43,
           R49*($E$39-$D$39+1)/365,
           R49*(R43-$D$39+1)/365)),
     0)</f>
        <v>0</v>
      </c>
      <c r="S39" s="34">
        <f t="shared" si="20"/>
        <v>0</v>
      </c>
      <c r="T39" s="34">
        <f t="shared" si="20"/>
        <v>0</v>
      </c>
      <c r="U39" s="34">
        <f t="shared" si="20"/>
        <v>0</v>
      </c>
      <c r="V39" s="34">
        <f t="shared" si="20"/>
        <v>0</v>
      </c>
      <c r="W39" s="34">
        <f t="shared" si="20"/>
        <v>0</v>
      </c>
      <c r="X39" s="34">
        <f t="shared" si="20"/>
        <v>0</v>
      </c>
      <c r="Y39" s="34">
        <f t="shared" si="20"/>
        <v>0</v>
      </c>
      <c r="Z39" s="34">
        <f t="shared" si="20"/>
        <v>0</v>
      </c>
      <c r="AA39" s="34">
        <f t="shared" si="20"/>
        <v>0</v>
      </c>
    </row>
    <row r="40" spans="1:28" x14ac:dyDescent="0.25">
      <c r="C40" s="4"/>
      <c r="G40" s="4"/>
      <c r="H40" s="4"/>
      <c r="J40" s="4"/>
      <c r="K40" s="4"/>
    </row>
    <row r="41" spans="1:28" s="5" customFormat="1" ht="27" x14ac:dyDescent="0.25">
      <c r="B41" s="35" t="s">
        <v>22</v>
      </c>
      <c r="C41" s="35" t="s">
        <v>23</v>
      </c>
      <c r="D41" s="35" t="s">
        <v>24</v>
      </c>
      <c r="E41" s="35" t="s">
        <v>25</v>
      </c>
      <c r="F41" s="35"/>
      <c r="G41" s="35" t="s">
        <v>37</v>
      </c>
      <c r="H41" s="35" t="s">
        <v>38</v>
      </c>
      <c r="I41" s="35" t="s">
        <v>39</v>
      </c>
      <c r="J41" s="35" t="s">
        <v>40</v>
      </c>
      <c r="K41" s="35" t="s">
        <v>41</v>
      </c>
      <c r="L41" s="35" t="s">
        <v>42</v>
      </c>
      <c r="M41" s="35" t="s">
        <v>43</v>
      </c>
      <c r="N41" s="35" t="s">
        <v>44</v>
      </c>
      <c r="O41" s="35" t="s">
        <v>45</v>
      </c>
      <c r="P41" s="35" t="s">
        <v>46</v>
      </c>
      <c r="Q41" s="35" t="s">
        <v>47</v>
      </c>
      <c r="R41" s="35" t="s">
        <v>153</v>
      </c>
      <c r="S41" s="35" t="s">
        <v>154</v>
      </c>
      <c r="T41" s="35" t="s">
        <v>155</v>
      </c>
      <c r="U41" s="35" t="s">
        <v>156</v>
      </c>
      <c r="V41" s="35" t="s">
        <v>157</v>
      </c>
      <c r="W41" s="35" t="s">
        <v>158</v>
      </c>
      <c r="X41" s="35" t="s">
        <v>159</v>
      </c>
      <c r="Y41" s="35" t="s">
        <v>160</v>
      </c>
      <c r="Z41" s="35" t="s">
        <v>161</v>
      </c>
      <c r="AA41" s="35" t="s">
        <v>162</v>
      </c>
    </row>
    <row r="42" spans="1:28" s="5" customFormat="1" x14ac:dyDescent="0.25">
      <c r="B42" s="87" t="s">
        <v>49</v>
      </c>
      <c r="C42" s="88"/>
      <c r="D42" s="88"/>
      <c r="E42" s="88"/>
      <c r="F42" s="89"/>
      <c r="G42" s="36">
        <v>45474</v>
      </c>
      <c r="H42" s="36">
        <v>45839</v>
      </c>
      <c r="I42" s="36">
        <v>46204</v>
      </c>
      <c r="J42" s="36">
        <v>46569</v>
      </c>
      <c r="K42" s="36">
        <v>46935</v>
      </c>
      <c r="L42" s="36">
        <v>47300</v>
      </c>
      <c r="M42" s="36">
        <v>47665</v>
      </c>
      <c r="N42" s="36">
        <v>48030</v>
      </c>
      <c r="O42" s="36">
        <v>48396</v>
      </c>
      <c r="P42" s="36">
        <v>48761</v>
      </c>
      <c r="Q42" s="36">
        <v>49126</v>
      </c>
      <c r="R42" s="36">
        <v>49492</v>
      </c>
      <c r="S42" s="36">
        <v>49859</v>
      </c>
      <c r="T42" s="36">
        <v>50225</v>
      </c>
      <c r="U42" s="36">
        <v>50591</v>
      </c>
      <c r="V42" s="36">
        <v>50957</v>
      </c>
      <c r="W42" s="36">
        <v>51324</v>
      </c>
      <c r="X42" s="36">
        <v>51690</v>
      </c>
      <c r="Y42" s="36">
        <v>52056</v>
      </c>
      <c r="Z42" s="36">
        <v>52422</v>
      </c>
      <c r="AA42" s="36">
        <v>52789</v>
      </c>
    </row>
    <row r="43" spans="1:28" s="5" customFormat="1" x14ac:dyDescent="0.25">
      <c r="B43" s="87" t="s">
        <v>50</v>
      </c>
      <c r="C43" s="88"/>
      <c r="D43" s="88"/>
      <c r="E43" s="88"/>
      <c r="F43" s="89"/>
      <c r="G43" s="36">
        <v>45838</v>
      </c>
      <c r="H43" s="36">
        <v>46203</v>
      </c>
      <c r="I43" s="36">
        <v>46568</v>
      </c>
      <c r="J43" s="36">
        <v>46934</v>
      </c>
      <c r="K43" s="36">
        <v>47299</v>
      </c>
      <c r="L43" s="36">
        <v>47664</v>
      </c>
      <c r="M43" s="36">
        <v>48029</v>
      </c>
      <c r="N43" s="36">
        <v>48395</v>
      </c>
      <c r="O43" s="36">
        <v>48760</v>
      </c>
      <c r="P43" s="36">
        <v>49125</v>
      </c>
      <c r="Q43" s="36">
        <v>49490</v>
      </c>
      <c r="R43" s="36">
        <v>49857</v>
      </c>
      <c r="S43" s="36">
        <v>50223</v>
      </c>
      <c r="T43" s="36">
        <v>50589</v>
      </c>
      <c r="U43" s="36">
        <v>50955</v>
      </c>
      <c r="V43" s="36">
        <v>51322</v>
      </c>
      <c r="W43" s="36">
        <v>51688</v>
      </c>
      <c r="X43" s="36">
        <v>52054</v>
      </c>
      <c r="Y43" s="36">
        <v>52420</v>
      </c>
      <c r="Z43" s="36">
        <v>52787</v>
      </c>
      <c r="AA43" s="36">
        <v>53153</v>
      </c>
    </row>
    <row r="44" spans="1:28" s="5" customFormat="1" x14ac:dyDescent="0.25">
      <c r="B44" s="37" t="s">
        <v>28</v>
      </c>
      <c r="C44" s="38">
        <f>IF(C39&gt;C16,C16,C39)</f>
        <v>0</v>
      </c>
      <c r="D44" s="39">
        <v>0.1</v>
      </c>
      <c r="E44" s="39">
        <f>E16</f>
        <v>4.7109771848859242E-2</v>
      </c>
      <c r="F44" s="38"/>
      <c r="G44" s="17">
        <f>ROUND(C44*E44,0)</f>
        <v>0</v>
      </c>
      <c r="H44" s="38">
        <f>G44*1.03</f>
        <v>0</v>
      </c>
      <c r="I44" s="38">
        <f t="shared" ref="I44:R48" si="21">H44*1.03</f>
        <v>0</v>
      </c>
      <c r="J44" s="38">
        <f t="shared" si="21"/>
        <v>0</v>
      </c>
      <c r="K44" s="38">
        <f t="shared" si="21"/>
        <v>0</v>
      </c>
      <c r="L44" s="38">
        <f t="shared" si="21"/>
        <v>0</v>
      </c>
      <c r="M44" s="38">
        <f t="shared" si="21"/>
        <v>0</v>
      </c>
      <c r="N44" s="38">
        <f t="shared" si="21"/>
        <v>0</v>
      </c>
      <c r="O44" s="38">
        <f t="shared" si="21"/>
        <v>0</v>
      </c>
      <c r="P44" s="38">
        <f t="shared" si="21"/>
        <v>0</v>
      </c>
      <c r="Q44" s="38">
        <f t="shared" si="21"/>
        <v>0</v>
      </c>
      <c r="R44" s="38">
        <f t="shared" si="21"/>
        <v>0</v>
      </c>
      <c r="S44" s="38">
        <f t="shared" ref="S44:S48" si="22">R44*1.03</f>
        <v>0</v>
      </c>
      <c r="T44" s="38">
        <f t="shared" ref="T44:T48" si="23">S44*1.03</f>
        <v>0</v>
      </c>
      <c r="U44" s="38">
        <f t="shared" ref="U44:U48" si="24">T44*1.03</f>
        <v>0</v>
      </c>
      <c r="V44" s="38">
        <f t="shared" ref="V44:V48" si="25">U44*1.03</f>
        <v>0</v>
      </c>
      <c r="W44" s="38">
        <f t="shared" ref="W44:W48" si="26">V44*1.03</f>
        <v>0</v>
      </c>
      <c r="X44" s="38">
        <f t="shared" ref="X44:X48" si="27">W44*1.03</f>
        <v>0</v>
      </c>
      <c r="Y44" s="38">
        <f t="shared" ref="Y44:Y48" si="28">X44*1.03</f>
        <v>0</v>
      </c>
      <c r="Z44" s="38">
        <f t="shared" ref="Z44:Z48" si="29">Y44*1.03</f>
        <v>0</v>
      </c>
      <c r="AA44" s="38">
        <f t="shared" ref="AA44:AA48" si="30">Z44*1.03</f>
        <v>0</v>
      </c>
    </row>
    <row r="45" spans="1:28" s="5" customFormat="1" x14ac:dyDescent="0.25">
      <c r="B45" s="16" t="s">
        <v>29</v>
      </c>
      <c r="C45" s="17">
        <f>IF(AND(C39&gt;C16,C39&gt;C18),C17,IF((C39-C16)&lt;0,0,C39-C16))</f>
        <v>0</v>
      </c>
      <c r="D45" s="23">
        <v>0.15</v>
      </c>
      <c r="E45" s="23">
        <f>E17</f>
        <v>4.710937926873577E-2</v>
      </c>
      <c r="F45" s="17"/>
      <c r="G45" s="17">
        <f>ROUND(C45*E45,0)</f>
        <v>0</v>
      </c>
      <c r="H45" s="17">
        <f t="shared" ref="H45:N48" si="31">G45*1.03</f>
        <v>0</v>
      </c>
      <c r="I45" s="17">
        <f t="shared" si="31"/>
        <v>0</v>
      </c>
      <c r="J45" s="17">
        <f t="shared" si="31"/>
        <v>0</v>
      </c>
      <c r="K45" s="17">
        <f t="shared" si="31"/>
        <v>0</v>
      </c>
      <c r="L45" s="17">
        <f t="shared" si="21"/>
        <v>0</v>
      </c>
      <c r="M45" s="17">
        <f t="shared" si="21"/>
        <v>0</v>
      </c>
      <c r="N45" s="17">
        <f t="shared" si="31"/>
        <v>0</v>
      </c>
      <c r="O45" s="17">
        <f t="shared" si="21"/>
        <v>0</v>
      </c>
      <c r="P45" s="17">
        <f t="shared" si="21"/>
        <v>0</v>
      </c>
      <c r="Q45" s="17">
        <f t="shared" si="21"/>
        <v>0</v>
      </c>
      <c r="R45" s="17">
        <f t="shared" si="21"/>
        <v>0</v>
      </c>
      <c r="S45" s="17">
        <f t="shared" si="22"/>
        <v>0</v>
      </c>
      <c r="T45" s="17">
        <f t="shared" si="23"/>
        <v>0</v>
      </c>
      <c r="U45" s="17">
        <f t="shared" si="24"/>
        <v>0</v>
      </c>
      <c r="V45" s="17">
        <f t="shared" si="25"/>
        <v>0</v>
      </c>
      <c r="W45" s="17">
        <f t="shared" si="26"/>
        <v>0</v>
      </c>
      <c r="X45" s="17">
        <f t="shared" si="27"/>
        <v>0</v>
      </c>
      <c r="Y45" s="17">
        <f t="shared" si="28"/>
        <v>0</v>
      </c>
      <c r="Z45" s="17">
        <f t="shared" si="29"/>
        <v>0</v>
      </c>
      <c r="AA45" s="17">
        <f t="shared" si="30"/>
        <v>0</v>
      </c>
    </row>
    <row r="46" spans="1:28" s="5" customFormat="1" x14ac:dyDescent="0.25">
      <c r="B46" s="16" t="s">
        <v>30</v>
      </c>
      <c r="C46" s="17">
        <f>IF(AND(C39&gt;C18,C39&gt;SUM(C16:C18)),C18,IF((C39-C18)&lt;0,0,(C39-C18)))</f>
        <v>0</v>
      </c>
      <c r="D46" s="23">
        <v>0.25</v>
      </c>
      <c r="E46" s="23">
        <f>E18</f>
        <v>4.7109536299999998E-2</v>
      </c>
      <c r="F46" s="17"/>
      <c r="G46" s="17">
        <f t="shared" ref="G46:G48" si="32">ROUND(C46*E46,0)</f>
        <v>0</v>
      </c>
      <c r="H46" s="17">
        <f t="shared" si="31"/>
        <v>0</v>
      </c>
      <c r="I46" s="17">
        <f t="shared" si="31"/>
        <v>0</v>
      </c>
      <c r="J46" s="17">
        <f t="shared" si="31"/>
        <v>0</v>
      </c>
      <c r="K46" s="17">
        <f t="shared" si="31"/>
        <v>0</v>
      </c>
      <c r="L46" s="17">
        <f t="shared" si="21"/>
        <v>0</v>
      </c>
      <c r="M46" s="17">
        <f t="shared" si="21"/>
        <v>0</v>
      </c>
      <c r="N46" s="17">
        <f t="shared" si="31"/>
        <v>0</v>
      </c>
      <c r="O46" s="17">
        <f t="shared" si="21"/>
        <v>0</v>
      </c>
      <c r="P46" s="17">
        <f t="shared" si="21"/>
        <v>0</v>
      </c>
      <c r="Q46" s="17">
        <f t="shared" si="21"/>
        <v>0</v>
      </c>
      <c r="R46" s="17">
        <f t="shared" si="21"/>
        <v>0</v>
      </c>
      <c r="S46" s="17">
        <f t="shared" si="22"/>
        <v>0</v>
      </c>
      <c r="T46" s="17">
        <f t="shared" si="23"/>
        <v>0</v>
      </c>
      <c r="U46" s="17">
        <f t="shared" si="24"/>
        <v>0</v>
      </c>
      <c r="V46" s="17">
        <f t="shared" si="25"/>
        <v>0</v>
      </c>
      <c r="W46" s="17">
        <f t="shared" si="26"/>
        <v>0</v>
      </c>
      <c r="X46" s="17">
        <f t="shared" si="27"/>
        <v>0</v>
      </c>
      <c r="Y46" s="17">
        <f t="shared" si="28"/>
        <v>0</v>
      </c>
      <c r="Z46" s="17">
        <f t="shared" si="29"/>
        <v>0</v>
      </c>
      <c r="AA46" s="17">
        <f t="shared" si="30"/>
        <v>0</v>
      </c>
    </row>
    <row r="47" spans="1:28" s="5" customFormat="1" x14ac:dyDescent="0.25">
      <c r="B47" s="16" t="s">
        <v>31</v>
      </c>
      <c r="C47" s="17">
        <f>IF(AND(C39&gt;SUM(C16:C18),C39&gt;SUM(C16:C19)),C19,IF((C39-SUM(C16:C18))&lt;0,0,(C39-SUM(C16:C18))))</f>
        <v>0</v>
      </c>
      <c r="D47" s="23">
        <v>0.5</v>
      </c>
      <c r="E47" s="23">
        <f>E19</f>
        <v>6.7299337571428575E-3</v>
      </c>
      <c r="F47" s="17"/>
      <c r="G47" s="17">
        <f t="shared" si="32"/>
        <v>0</v>
      </c>
      <c r="H47" s="17">
        <f t="shared" si="31"/>
        <v>0</v>
      </c>
      <c r="I47" s="17">
        <f t="shared" si="31"/>
        <v>0</v>
      </c>
      <c r="J47" s="17">
        <f t="shared" si="31"/>
        <v>0</v>
      </c>
      <c r="K47" s="17">
        <f t="shared" si="31"/>
        <v>0</v>
      </c>
      <c r="L47" s="17">
        <f t="shared" si="21"/>
        <v>0</v>
      </c>
      <c r="M47" s="17">
        <f t="shared" si="21"/>
        <v>0</v>
      </c>
      <c r="N47" s="17">
        <f t="shared" si="31"/>
        <v>0</v>
      </c>
      <c r="O47" s="17">
        <f t="shared" si="21"/>
        <v>0</v>
      </c>
      <c r="P47" s="17">
        <f t="shared" si="21"/>
        <v>0</v>
      </c>
      <c r="Q47" s="17">
        <f t="shared" si="21"/>
        <v>0</v>
      </c>
      <c r="R47" s="17">
        <f t="shared" si="21"/>
        <v>0</v>
      </c>
      <c r="S47" s="17">
        <f t="shared" si="22"/>
        <v>0</v>
      </c>
      <c r="T47" s="17">
        <f t="shared" si="23"/>
        <v>0</v>
      </c>
      <c r="U47" s="17">
        <f t="shared" si="24"/>
        <v>0</v>
      </c>
      <c r="V47" s="17">
        <f t="shared" si="25"/>
        <v>0</v>
      </c>
      <c r="W47" s="17">
        <f t="shared" si="26"/>
        <v>0</v>
      </c>
      <c r="X47" s="17">
        <f t="shared" si="27"/>
        <v>0</v>
      </c>
      <c r="Y47" s="17">
        <f t="shared" si="28"/>
        <v>0</v>
      </c>
      <c r="Z47" s="17">
        <f t="shared" si="29"/>
        <v>0</v>
      </c>
      <c r="AA47" s="17">
        <f t="shared" si="30"/>
        <v>0</v>
      </c>
    </row>
    <row r="48" spans="1:28" s="5" customFormat="1" x14ac:dyDescent="0.25">
      <c r="B48" s="16" t="s">
        <v>32</v>
      </c>
      <c r="C48" s="17">
        <f>IF(C39&gt;SUM(C16:C19),C39-SUM(C16:C19),0)</f>
        <v>0</v>
      </c>
      <c r="D48" s="23">
        <v>0</v>
      </c>
      <c r="E48" s="23">
        <v>0</v>
      </c>
      <c r="F48" s="23"/>
      <c r="G48" s="17">
        <f t="shared" si="32"/>
        <v>0</v>
      </c>
      <c r="H48" s="17">
        <f t="shared" si="31"/>
        <v>0</v>
      </c>
      <c r="I48" s="17">
        <f t="shared" si="31"/>
        <v>0</v>
      </c>
      <c r="J48" s="17">
        <f t="shared" si="31"/>
        <v>0</v>
      </c>
      <c r="K48" s="17">
        <f t="shared" si="31"/>
        <v>0</v>
      </c>
      <c r="L48" s="17">
        <f t="shared" si="21"/>
        <v>0</v>
      </c>
      <c r="M48" s="17">
        <f t="shared" si="21"/>
        <v>0</v>
      </c>
      <c r="N48" s="17">
        <f t="shared" si="31"/>
        <v>0</v>
      </c>
      <c r="O48" s="17">
        <f t="shared" si="21"/>
        <v>0</v>
      </c>
      <c r="P48" s="17">
        <f t="shared" si="21"/>
        <v>0</v>
      </c>
      <c r="Q48" s="17">
        <f t="shared" si="21"/>
        <v>0</v>
      </c>
      <c r="R48" s="17">
        <f t="shared" si="21"/>
        <v>0</v>
      </c>
      <c r="S48" s="17">
        <f t="shared" si="22"/>
        <v>0</v>
      </c>
      <c r="T48" s="17">
        <f t="shared" si="23"/>
        <v>0</v>
      </c>
      <c r="U48" s="17">
        <f t="shared" si="24"/>
        <v>0</v>
      </c>
      <c r="V48" s="17">
        <f t="shared" si="25"/>
        <v>0</v>
      </c>
      <c r="W48" s="17">
        <f t="shared" si="26"/>
        <v>0</v>
      </c>
      <c r="X48" s="17">
        <f t="shared" si="27"/>
        <v>0</v>
      </c>
      <c r="Y48" s="17">
        <f t="shared" si="28"/>
        <v>0</v>
      </c>
      <c r="Z48" s="17">
        <f t="shared" si="29"/>
        <v>0</v>
      </c>
      <c r="AA48" s="17">
        <f t="shared" si="30"/>
        <v>0</v>
      </c>
    </row>
    <row r="49" spans="2:27" s="5" customFormat="1" ht="15.75" thickBot="1" x14ac:dyDescent="0.3">
      <c r="B49" s="1"/>
      <c r="C49" s="25">
        <f>SUM(C44:C48)</f>
        <v>0</v>
      </c>
      <c r="D49" s="26"/>
      <c r="E49" s="26"/>
      <c r="F49" s="26"/>
      <c r="G49" s="25">
        <f>ROUND(SUM(G44:G48),0)</f>
        <v>0</v>
      </c>
      <c r="H49" s="25">
        <f t="shared" ref="H49:Q49" si="33">ROUND(SUM(H44:H48),0)</f>
        <v>0</v>
      </c>
      <c r="I49" s="25">
        <f t="shared" si="33"/>
        <v>0</v>
      </c>
      <c r="J49" s="25">
        <f t="shared" si="33"/>
        <v>0</v>
      </c>
      <c r="K49" s="25">
        <f t="shared" si="33"/>
        <v>0</v>
      </c>
      <c r="L49" s="25">
        <f t="shared" si="33"/>
        <v>0</v>
      </c>
      <c r="M49" s="25">
        <f t="shared" si="33"/>
        <v>0</v>
      </c>
      <c r="N49" s="25">
        <f t="shared" si="33"/>
        <v>0</v>
      </c>
      <c r="O49" s="25">
        <f t="shared" si="33"/>
        <v>0</v>
      </c>
      <c r="P49" s="25">
        <f t="shared" si="33"/>
        <v>0</v>
      </c>
      <c r="Q49" s="25">
        <f t="shared" si="33"/>
        <v>0</v>
      </c>
      <c r="R49" s="25">
        <f t="shared" ref="R49:AA49" si="34">ROUND(SUM(R44:R48),0)</f>
        <v>0</v>
      </c>
      <c r="S49" s="25">
        <f t="shared" si="34"/>
        <v>0</v>
      </c>
      <c r="T49" s="25">
        <f t="shared" si="34"/>
        <v>0</v>
      </c>
      <c r="U49" s="25">
        <f t="shared" si="34"/>
        <v>0</v>
      </c>
      <c r="V49" s="25">
        <f t="shared" si="34"/>
        <v>0</v>
      </c>
      <c r="W49" s="25">
        <f t="shared" si="34"/>
        <v>0</v>
      </c>
      <c r="X49" s="25">
        <f t="shared" si="34"/>
        <v>0</v>
      </c>
      <c r="Y49" s="25">
        <f t="shared" si="34"/>
        <v>0</v>
      </c>
      <c r="Z49" s="25">
        <f t="shared" si="34"/>
        <v>0</v>
      </c>
      <c r="AA49" s="25">
        <f t="shared" si="34"/>
        <v>0</v>
      </c>
    </row>
  </sheetData>
  <sheetProtection formatCells="0" formatColumns="0" formatRows="0"/>
  <mergeCells count="9">
    <mergeCell ref="B38:B39"/>
    <mergeCell ref="B42:F42"/>
    <mergeCell ref="B43:F43"/>
    <mergeCell ref="B5:H5"/>
    <mergeCell ref="B6:K6"/>
    <mergeCell ref="B9:G9"/>
    <mergeCell ref="B24:F24"/>
    <mergeCell ref="B25:F25"/>
    <mergeCell ref="C27:N27"/>
  </mergeCells>
  <phoneticPr fontId="15" type="noConversion"/>
  <hyperlinks>
    <hyperlink ref="B24" r:id="rId1" xr:uid="{9429D448-9A45-491C-B3D4-23E5F512AD3C}"/>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FA626-78F2-456A-9D79-C3961C5226CE}">
  <dimension ref="A1:AB49"/>
  <sheetViews>
    <sheetView topLeftCell="F22" zoomScale="90" zoomScaleNormal="90" workbookViewId="0">
      <selection activeCell="K21" sqref="K21"/>
    </sheetView>
  </sheetViews>
  <sheetFormatPr defaultColWidth="8.7109375" defaultRowHeight="15" x14ac:dyDescent="0.25"/>
  <cols>
    <col min="1" max="1" width="3.7109375" style="1" customWidth="1"/>
    <col min="2" max="2" width="18.85546875" style="1" customWidth="1"/>
    <col min="3" max="3" width="17.7109375" style="1" customWidth="1"/>
    <col min="4" max="4" width="12.5703125" style="1" bestFit="1" customWidth="1"/>
    <col min="5" max="5" width="13" style="1" bestFit="1" customWidth="1"/>
    <col min="6" max="6" width="14.7109375" style="1" customWidth="1"/>
    <col min="7" max="7" width="16.42578125" style="1" customWidth="1"/>
    <col min="8" max="8" width="14.85546875" style="1" bestFit="1" customWidth="1"/>
    <col min="9" max="9" width="12.28515625" style="4" bestFit="1" customWidth="1"/>
    <col min="10" max="10" width="14.85546875" style="1" bestFit="1" customWidth="1"/>
    <col min="11" max="11" width="13.85546875" style="1" bestFit="1" customWidth="1"/>
    <col min="12" max="12" width="12.42578125" style="4" bestFit="1" customWidth="1"/>
    <col min="13" max="13" width="16.7109375" style="4" customWidth="1"/>
    <col min="14" max="14" width="19.140625" style="4" bestFit="1" customWidth="1"/>
    <col min="15" max="27" width="19.28515625" style="4" customWidth="1"/>
    <col min="28" max="16384" width="8.7109375" style="1"/>
  </cols>
  <sheetData>
    <row r="1" spans="2:27" hidden="1" x14ac:dyDescent="0.25"/>
    <row r="2" spans="2:27" hidden="1" x14ac:dyDescent="0.25">
      <c r="B2" s="6" t="s">
        <v>0</v>
      </c>
    </row>
    <row r="3" spans="2:27" hidden="1" x14ac:dyDescent="0.25">
      <c r="B3" s="1" t="s">
        <v>1</v>
      </c>
    </row>
    <row r="4" spans="2:27" hidden="1" x14ac:dyDescent="0.25"/>
    <row r="5" spans="2:27" ht="75" hidden="1" customHeight="1" x14ac:dyDescent="0.25">
      <c r="B5" s="90" t="s">
        <v>2</v>
      </c>
      <c r="C5" s="90"/>
      <c r="D5" s="90"/>
      <c r="E5" s="90"/>
      <c r="F5" s="90"/>
      <c r="G5" s="90"/>
      <c r="H5" s="90"/>
    </row>
    <row r="6" spans="2:27" ht="45" hidden="1" customHeight="1" x14ac:dyDescent="0.25">
      <c r="B6" s="91" t="s">
        <v>3</v>
      </c>
      <c r="C6" s="91"/>
      <c r="D6" s="91"/>
      <c r="E6" s="91"/>
      <c r="F6" s="91"/>
      <c r="G6" s="91"/>
      <c r="H6" s="91"/>
      <c r="I6" s="91"/>
      <c r="J6" s="91"/>
      <c r="K6" s="91"/>
    </row>
    <row r="7" spans="2:27" hidden="1" x14ac:dyDescent="0.25"/>
    <row r="8" spans="2:27" hidden="1" x14ac:dyDescent="0.25">
      <c r="B8" s="7"/>
    </row>
    <row r="9" spans="2:27" ht="15.75" hidden="1" thickBot="1" x14ac:dyDescent="0.3">
      <c r="B9" s="92" t="s">
        <v>4</v>
      </c>
      <c r="C9" s="93"/>
      <c r="D9" s="93"/>
      <c r="E9" s="93"/>
      <c r="F9" s="93"/>
      <c r="G9" s="94"/>
    </row>
    <row r="10" spans="2:27" ht="54.75" hidden="1" thickBot="1" x14ac:dyDescent="0.3">
      <c r="B10" s="8" t="s">
        <v>5</v>
      </c>
      <c r="C10" s="8" t="s">
        <v>6</v>
      </c>
      <c r="D10" s="9" t="s">
        <v>7</v>
      </c>
      <c r="E10" s="9" t="s">
        <v>8</v>
      </c>
      <c r="F10" s="9" t="s">
        <v>9</v>
      </c>
      <c r="G10" s="10" t="s">
        <v>10</v>
      </c>
      <c r="H10" s="11" t="s">
        <v>11</v>
      </c>
      <c r="I10" s="12" t="s">
        <v>12</v>
      </c>
      <c r="J10" s="13" t="s">
        <v>13</v>
      </c>
      <c r="K10" s="13" t="s">
        <v>14</v>
      </c>
      <c r="L10" s="12" t="s">
        <v>15</v>
      </c>
      <c r="M10" s="14" t="s">
        <v>16</v>
      </c>
      <c r="N10" s="15" t="s">
        <v>17</v>
      </c>
      <c r="O10" s="1"/>
      <c r="P10" s="1"/>
      <c r="Q10" s="1"/>
      <c r="R10" s="1"/>
      <c r="S10" s="1"/>
      <c r="T10" s="1"/>
      <c r="U10" s="1"/>
      <c r="V10" s="1"/>
      <c r="W10" s="1"/>
      <c r="X10" s="1"/>
      <c r="Y10" s="1"/>
      <c r="Z10" s="1"/>
      <c r="AA10" s="1"/>
    </row>
    <row r="11" spans="2:27" hidden="1" x14ac:dyDescent="0.25">
      <c r="B11" s="16" t="s">
        <v>18</v>
      </c>
      <c r="C11" s="17" t="s">
        <v>19</v>
      </c>
      <c r="D11" s="17" t="s">
        <v>20</v>
      </c>
      <c r="E11" s="18">
        <v>1</v>
      </c>
      <c r="F11" s="17">
        <f>61966.42*1.03</f>
        <v>63825.412600000003</v>
      </c>
      <c r="G11" s="19">
        <v>1</v>
      </c>
      <c r="H11" s="20">
        <v>35.78</v>
      </c>
      <c r="I11" s="21">
        <f t="shared" ref="I11" si="0">G11*F11</f>
        <v>63825.412600000003</v>
      </c>
      <c r="J11" s="22">
        <v>0.34200000000000003</v>
      </c>
      <c r="K11" s="21">
        <f t="shared" ref="K11" si="1">IFERROR(ROUND(I11*J11,2),"")</f>
        <v>21828.29</v>
      </c>
      <c r="L11" s="21">
        <f t="shared" ref="L11" si="2">IFERROR(I11+K11,"")</f>
        <v>85653.702600000004</v>
      </c>
      <c r="M11" s="21">
        <v>8565.3700000000008</v>
      </c>
      <c r="N11" s="21">
        <f t="shared" ref="N11" si="3">IFERROR(L11+M11,"")</f>
        <v>94219.0726</v>
      </c>
      <c r="O11" s="1"/>
      <c r="P11" s="1"/>
      <c r="Q11" s="1"/>
      <c r="R11" s="1"/>
      <c r="S11" s="1"/>
      <c r="T11" s="1"/>
      <c r="U11" s="1"/>
      <c r="V11" s="1"/>
      <c r="W11" s="1"/>
      <c r="X11" s="1"/>
      <c r="Y11" s="1"/>
      <c r="Z11" s="1"/>
      <c r="AA11" s="1"/>
    </row>
    <row r="12" spans="2:27" hidden="1" x14ac:dyDescent="0.25"/>
    <row r="13" spans="2:27" hidden="1" x14ac:dyDescent="0.25"/>
    <row r="14" spans="2:27" hidden="1" x14ac:dyDescent="0.25">
      <c r="B14" s="55" t="s">
        <v>21</v>
      </c>
      <c r="C14" s="56">
        <v>8000000</v>
      </c>
    </row>
    <row r="15" spans="2:27" ht="27.75" hidden="1" thickBot="1" x14ac:dyDescent="0.3">
      <c r="B15" s="58" t="s">
        <v>22</v>
      </c>
      <c r="C15" s="58" t="s">
        <v>23</v>
      </c>
      <c r="D15" s="11" t="s">
        <v>24</v>
      </c>
      <c r="E15" s="11" t="s">
        <v>25</v>
      </c>
      <c r="F15" s="59" t="s">
        <v>26</v>
      </c>
      <c r="H15" s="40" t="s">
        <v>27</v>
      </c>
      <c r="J15" s="4"/>
      <c r="K15" s="4"/>
      <c r="L15" s="43"/>
      <c r="M15" s="1"/>
      <c r="N15" s="1"/>
      <c r="O15" s="1"/>
      <c r="P15" s="1"/>
      <c r="Q15" s="1"/>
      <c r="R15" s="1"/>
      <c r="S15" s="1"/>
      <c r="T15" s="1"/>
      <c r="U15" s="1"/>
      <c r="V15" s="1"/>
      <c r="W15" s="1"/>
      <c r="X15" s="1"/>
      <c r="Y15" s="1"/>
      <c r="Z15" s="1"/>
      <c r="AA15" s="1"/>
    </row>
    <row r="16" spans="2:27" hidden="1" x14ac:dyDescent="0.25">
      <c r="B16" s="37" t="s">
        <v>28</v>
      </c>
      <c r="C16" s="38">
        <f>IF(C14&gt;H16,H16,C14)</f>
        <v>199999</v>
      </c>
      <c r="D16" s="39">
        <v>0.1</v>
      </c>
      <c r="E16" s="57">
        <f>(D16*$N$11)/H16</f>
        <v>4.7109771848859242E-2</v>
      </c>
      <c r="F16" s="38">
        <f>ROUND(C16*E16,0)</f>
        <v>9422</v>
      </c>
      <c r="G16" s="4"/>
      <c r="H16" s="41">
        <v>199999</v>
      </c>
      <c r="J16" s="4"/>
      <c r="K16" s="4"/>
      <c r="M16" s="1"/>
      <c r="N16" s="1"/>
      <c r="O16" s="1"/>
      <c r="P16" s="1"/>
      <c r="Q16" s="1"/>
      <c r="R16" s="1"/>
      <c r="S16" s="1"/>
      <c r="T16" s="1"/>
      <c r="U16" s="1"/>
      <c r="V16" s="1"/>
      <c r="W16" s="1"/>
      <c r="X16" s="1"/>
      <c r="Y16" s="1"/>
      <c r="Z16" s="1"/>
      <c r="AA16" s="1"/>
    </row>
    <row r="17" spans="1:28" hidden="1" x14ac:dyDescent="0.25">
      <c r="B17" s="16" t="s">
        <v>29</v>
      </c>
      <c r="C17" s="17">
        <f>IF(AND(C14&gt;H16,C14&gt;H18),H17,IF((C14-H16)&lt;0,0,(C14-H16)))</f>
        <v>300001</v>
      </c>
      <c r="D17" s="23">
        <v>0.15</v>
      </c>
      <c r="E17" s="24">
        <f>(D17*$N$11)/H17</f>
        <v>4.710937926873577E-2</v>
      </c>
      <c r="F17" s="17">
        <f>ROUND(C17*E17,0)</f>
        <v>14133</v>
      </c>
      <c r="G17" s="4"/>
      <c r="H17" s="41">
        <v>300001</v>
      </c>
      <c r="J17" s="4"/>
      <c r="K17" s="4"/>
      <c r="M17" s="1"/>
      <c r="N17" s="1"/>
      <c r="O17" s="1"/>
      <c r="P17" s="1"/>
      <c r="Q17" s="1"/>
      <c r="R17" s="1"/>
      <c r="S17" s="1"/>
      <c r="T17" s="1"/>
      <c r="U17" s="1"/>
      <c r="V17" s="1"/>
      <c r="W17" s="1"/>
      <c r="X17" s="1"/>
      <c r="Y17" s="1"/>
      <c r="Z17" s="1"/>
      <c r="AA17" s="1"/>
    </row>
    <row r="18" spans="1:28" hidden="1" x14ac:dyDescent="0.25">
      <c r="B18" s="16" t="s">
        <v>30</v>
      </c>
      <c r="C18" s="17">
        <f>IF(AND(C14&gt;H18,C14&gt;(SUM(H16:H18))),H18,IF((C14-H18)&lt;0,0,(C14-H18)))</f>
        <v>500000</v>
      </c>
      <c r="D18" s="23">
        <v>0.25</v>
      </c>
      <c r="E18" s="24">
        <f>(D18*$N$11)/H18</f>
        <v>4.7109536299999998E-2</v>
      </c>
      <c r="F18" s="17">
        <f t="shared" ref="F18:F20" si="4">ROUND(C18*E18,0)</f>
        <v>23555</v>
      </c>
      <c r="G18" s="4"/>
      <c r="H18" s="41">
        <v>500000</v>
      </c>
      <c r="J18" s="4"/>
      <c r="K18" s="4"/>
      <c r="M18" s="1"/>
      <c r="N18" s="1"/>
      <c r="O18" s="1"/>
      <c r="P18" s="1"/>
      <c r="Q18" s="1"/>
      <c r="R18" s="1"/>
      <c r="S18" s="1"/>
      <c r="T18" s="1"/>
      <c r="U18" s="1"/>
      <c r="V18" s="1"/>
      <c r="W18" s="1"/>
      <c r="X18" s="1"/>
      <c r="Y18" s="1"/>
      <c r="Z18" s="1"/>
      <c r="AA18" s="1"/>
    </row>
    <row r="19" spans="1:28" hidden="1" x14ac:dyDescent="0.25">
      <c r="B19" s="16" t="s">
        <v>31</v>
      </c>
      <c r="C19" s="17">
        <f>IF(AND(C14&gt;SUM(H16:H18),C14&gt;SUM(H16:H19)),H19,IF((C14-SUM(H16:H18))&lt;0,0,(C14-SUM(H16:H18))))</f>
        <v>7000000</v>
      </c>
      <c r="D19" s="23">
        <v>0.5</v>
      </c>
      <c r="E19" s="24">
        <f>(D19*$N$11)/H19</f>
        <v>6.7299337571428575E-3</v>
      </c>
      <c r="F19" s="17">
        <f t="shared" si="4"/>
        <v>47110</v>
      </c>
      <c r="G19" s="4"/>
      <c r="H19" s="41">
        <v>7000000</v>
      </c>
      <c r="J19" s="4"/>
      <c r="K19" s="4"/>
      <c r="M19" s="1"/>
      <c r="N19" s="1"/>
      <c r="O19" s="1"/>
      <c r="P19" s="1"/>
      <c r="Q19" s="1"/>
      <c r="R19" s="1"/>
      <c r="S19" s="1"/>
      <c r="T19" s="1"/>
      <c r="U19" s="1"/>
      <c r="V19" s="1"/>
      <c r="W19" s="1"/>
      <c r="X19" s="1"/>
      <c r="Y19" s="1"/>
      <c r="Z19" s="1"/>
      <c r="AA19" s="1"/>
    </row>
    <row r="20" spans="1:28" ht="15.75" hidden="1" thickBot="1" x14ac:dyDescent="0.3">
      <c r="B20" s="16" t="s">
        <v>32</v>
      </c>
      <c r="C20" s="17">
        <f>IF(C14&gt;SUM(H16:H19),C14-SUM(H16:H19),0)</f>
        <v>0</v>
      </c>
      <c r="D20" s="23">
        <v>0</v>
      </c>
      <c r="E20" s="23">
        <v>0</v>
      </c>
      <c r="F20" s="17">
        <f t="shared" si="4"/>
        <v>0</v>
      </c>
      <c r="G20" s="4"/>
      <c r="H20" s="42"/>
      <c r="J20" s="4"/>
      <c r="K20" s="4"/>
      <c r="M20" s="1"/>
      <c r="N20" s="1"/>
      <c r="O20" s="1"/>
      <c r="P20" s="1"/>
      <c r="Q20" s="1"/>
      <c r="R20" s="1"/>
      <c r="S20" s="1"/>
      <c r="T20" s="1"/>
      <c r="U20" s="1"/>
      <c r="V20" s="1"/>
      <c r="W20" s="1"/>
      <c r="X20" s="1"/>
      <c r="Y20" s="1"/>
      <c r="Z20" s="1"/>
      <c r="AA20" s="1"/>
    </row>
    <row r="21" spans="1:28" ht="15.75" hidden="1" thickBot="1" x14ac:dyDescent="0.3">
      <c r="C21" s="25">
        <f>SUM(C16:C20)</f>
        <v>8000000</v>
      </c>
      <c r="D21" s="26"/>
      <c r="E21" s="26"/>
      <c r="F21" s="25">
        <f>SUM(F16:F20)</f>
        <v>94220</v>
      </c>
      <c r="G21" s="4"/>
      <c r="H21" s="4"/>
      <c r="I21" s="1"/>
      <c r="K21" s="4"/>
      <c r="M21" s="1"/>
    </row>
    <row r="22" spans="1:28" ht="15.75" thickBot="1" x14ac:dyDescent="0.3">
      <c r="G22" s="4"/>
      <c r="H22" s="4"/>
    </row>
    <row r="23" spans="1:28" x14ac:dyDescent="0.25">
      <c r="A23" s="27"/>
      <c r="B23" s="28"/>
      <c r="C23" s="28"/>
      <c r="D23" s="28"/>
      <c r="E23" s="28"/>
      <c r="F23" s="28"/>
      <c r="G23" s="28"/>
      <c r="H23" s="28"/>
      <c r="I23" s="65"/>
      <c r="J23" s="28"/>
      <c r="K23" s="28"/>
      <c r="L23" s="28"/>
      <c r="M23" s="65"/>
      <c r="N23" s="65"/>
      <c r="O23" s="65"/>
      <c r="P23" s="65"/>
      <c r="Q23" s="65"/>
      <c r="R23" s="65"/>
      <c r="S23" s="65"/>
      <c r="T23" s="65"/>
      <c r="U23" s="65"/>
      <c r="V23" s="65"/>
      <c r="W23" s="65"/>
      <c r="X23" s="65"/>
      <c r="Y23" s="65"/>
      <c r="Z23" s="65"/>
      <c r="AA23" s="65"/>
      <c r="AB23" s="77"/>
    </row>
    <row r="24" spans="1:28" x14ac:dyDescent="0.25">
      <c r="A24" s="29"/>
      <c r="B24" s="84" t="s">
        <v>33</v>
      </c>
      <c r="C24" s="84"/>
      <c r="D24" s="84"/>
      <c r="E24" s="84"/>
      <c r="F24" s="84"/>
      <c r="I24" s="31"/>
      <c r="L24" s="1"/>
      <c r="M24" s="31"/>
      <c r="N24" s="31"/>
      <c r="O24" s="31"/>
      <c r="P24" s="31"/>
      <c r="Q24" s="31"/>
      <c r="R24" s="31"/>
      <c r="S24" s="31"/>
      <c r="T24" s="31"/>
      <c r="U24" s="31"/>
      <c r="V24" s="31"/>
      <c r="W24" s="31"/>
      <c r="X24" s="31"/>
      <c r="Y24" s="31"/>
      <c r="Z24" s="31"/>
      <c r="AA24" s="31"/>
      <c r="AB24" s="30"/>
    </row>
    <row r="25" spans="1:28" ht="177" customHeight="1" x14ac:dyDescent="0.25">
      <c r="A25" s="29"/>
      <c r="B25" s="83" t="s">
        <v>34</v>
      </c>
      <c r="C25" s="83"/>
      <c r="D25" s="83"/>
      <c r="E25" s="83"/>
      <c r="F25" s="83"/>
      <c r="G25" s="80"/>
      <c r="H25" s="80"/>
      <c r="I25" s="80"/>
      <c r="L25" s="31"/>
      <c r="M25" s="31"/>
      <c r="N25" s="31"/>
      <c r="O25" s="31"/>
      <c r="P25" s="31"/>
      <c r="Q25" s="31"/>
      <c r="R25" s="31"/>
      <c r="S25" s="31"/>
      <c r="T25" s="31"/>
      <c r="U25" s="31"/>
      <c r="V25" s="31"/>
      <c r="W25" s="31"/>
      <c r="X25" s="31"/>
      <c r="Y25" s="31"/>
      <c r="Z25" s="31"/>
      <c r="AA25" s="31"/>
      <c r="AB25" s="30"/>
    </row>
    <row r="26" spans="1:28" x14ac:dyDescent="0.25">
      <c r="A26" s="29"/>
      <c r="I26" s="31"/>
      <c r="L26" s="31"/>
      <c r="M26" s="31"/>
      <c r="N26" s="31"/>
      <c r="O26" s="31"/>
      <c r="P26" s="31"/>
      <c r="Q26" s="31"/>
      <c r="R26" s="31"/>
      <c r="S26" s="31"/>
      <c r="T26" s="31"/>
      <c r="U26" s="31"/>
      <c r="V26" s="31"/>
      <c r="W26" s="31"/>
      <c r="X26" s="31"/>
      <c r="Y26" s="31"/>
      <c r="Z26" s="31"/>
      <c r="AA26" s="31"/>
      <c r="AB26" s="30"/>
    </row>
    <row r="27" spans="1:28" x14ac:dyDescent="0.25">
      <c r="A27" s="29"/>
      <c r="B27" s="31"/>
      <c r="C27" s="95" t="s">
        <v>35</v>
      </c>
      <c r="D27" s="96"/>
      <c r="E27" s="96"/>
      <c r="F27" s="96"/>
      <c r="G27" s="96"/>
      <c r="H27" s="96"/>
      <c r="I27" s="96"/>
      <c r="J27" s="96"/>
      <c r="K27" s="96"/>
      <c r="L27" s="96"/>
      <c r="M27" s="96"/>
      <c r="N27" s="96"/>
      <c r="O27" s="1"/>
      <c r="P27" s="1"/>
      <c r="Q27" s="1"/>
      <c r="R27" s="1"/>
      <c r="S27" s="1"/>
      <c r="T27" s="1"/>
      <c r="U27" s="1"/>
      <c r="V27" s="1"/>
      <c r="W27" s="1"/>
      <c r="X27" s="1"/>
      <c r="Y27" s="1"/>
      <c r="Z27" s="1"/>
      <c r="AA27" s="1"/>
      <c r="AB27" s="30"/>
    </row>
    <row r="28" spans="1:28" ht="28.5" customHeight="1" x14ac:dyDescent="0.25">
      <c r="A28" s="29"/>
      <c r="B28" s="61" t="s">
        <v>36</v>
      </c>
      <c r="C28" s="62" t="s">
        <v>37</v>
      </c>
      <c r="D28" s="62" t="s">
        <v>38</v>
      </c>
      <c r="E28" s="62" t="s">
        <v>39</v>
      </c>
      <c r="F28" s="62" t="s">
        <v>40</v>
      </c>
      <c r="G28" s="62" t="s">
        <v>41</v>
      </c>
      <c r="H28" s="62" t="s">
        <v>42</v>
      </c>
      <c r="I28" s="62" t="s">
        <v>43</v>
      </c>
      <c r="J28" s="62" t="s">
        <v>44</v>
      </c>
      <c r="K28" s="62" t="s">
        <v>45</v>
      </c>
      <c r="L28" s="62" t="s">
        <v>46</v>
      </c>
      <c r="M28" s="62" t="s">
        <v>47</v>
      </c>
      <c r="N28" s="62" t="s">
        <v>153</v>
      </c>
      <c r="O28" s="62" t="s">
        <v>154</v>
      </c>
      <c r="P28" s="62" t="s">
        <v>155</v>
      </c>
      <c r="Q28" s="62" t="s">
        <v>156</v>
      </c>
      <c r="R28" s="62" t="s">
        <v>157</v>
      </c>
      <c r="S28" s="62" t="s">
        <v>158</v>
      </c>
      <c r="T28" s="62" t="s">
        <v>159</v>
      </c>
      <c r="U28" s="62" t="s">
        <v>160</v>
      </c>
      <c r="V28" s="62" t="s">
        <v>161</v>
      </c>
      <c r="W28" s="62" t="s">
        <v>162</v>
      </c>
      <c r="X28" s="62" t="s">
        <v>163</v>
      </c>
      <c r="Y28" s="62" t="s">
        <v>164</v>
      </c>
      <c r="Z28" s="62" t="s">
        <v>165</v>
      </c>
      <c r="AA28" s="62" t="s">
        <v>166</v>
      </c>
      <c r="AB28" s="30"/>
    </row>
    <row r="29" spans="1:28" x14ac:dyDescent="0.25">
      <c r="A29" s="29"/>
      <c r="B29" s="70">
        <v>200000</v>
      </c>
      <c r="C29" s="17">
        <f>F16</f>
        <v>9422</v>
      </c>
      <c r="D29" s="17">
        <f t="shared" ref="D29:N32" si="5">C29*1.03</f>
        <v>9704.66</v>
      </c>
      <c r="E29" s="17">
        <f t="shared" si="5"/>
        <v>9995.7998000000007</v>
      </c>
      <c r="F29" s="17">
        <f t="shared" si="5"/>
        <v>10295.673794</v>
      </c>
      <c r="G29" s="17">
        <f t="shared" si="5"/>
        <v>10604.544007820001</v>
      </c>
      <c r="H29" s="17">
        <f t="shared" si="5"/>
        <v>10922.680328054601</v>
      </c>
      <c r="I29" s="17">
        <f t="shared" si="5"/>
        <v>11250.360737896239</v>
      </c>
      <c r="J29" s="17">
        <f t="shared" si="5"/>
        <v>11587.871560033127</v>
      </c>
      <c r="K29" s="17">
        <f t="shared" si="5"/>
        <v>11935.507706834122</v>
      </c>
      <c r="L29" s="17">
        <f t="shared" si="5"/>
        <v>12293.572938039146</v>
      </c>
      <c r="M29" s="17">
        <f t="shared" si="5"/>
        <v>12662.38012618032</v>
      </c>
      <c r="N29" s="17">
        <f t="shared" si="5"/>
        <v>13042.25152996573</v>
      </c>
      <c r="O29" s="17">
        <f t="shared" ref="O29:O32" si="6">N29*1.03</f>
        <v>13433.519075864702</v>
      </c>
      <c r="P29" s="17">
        <f t="shared" ref="P29:P32" si="7">O29*1.03</f>
        <v>13836.524648140643</v>
      </c>
      <c r="Q29" s="17">
        <f t="shared" ref="Q29:Q32" si="8">P29*1.03</f>
        <v>14251.620387584862</v>
      </c>
      <c r="R29" s="17">
        <f t="shared" ref="R29:R32" si="9">Q29*1.03</f>
        <v>14679.168999212408</v>
      </c>
      <c r="S29" s="17">
        <f t="shared" ref="S29:S32" si="10">R29*1.03</f>
        <v>15119.544069188782</v>
      </c>
      <c r="T29" s="17">
        <f t="shared" ref="T29:T32" si="11">S29*1.03</f>
        <v>15573.130391264445</v>
      </c>
      <c r="U29" s="17">
        <f t="shared" ref="U29:U32" si="12">T29*1.03</f>
        <v>16040.324303002379</v>
      </c>
      <c r="V29" s="17">
        <f t="shared" ref="V29:V32" si="13">U29*1.03</f>
        <v>16521.534032092452</v>
      </c>
      <c r="W29" s="17">
        <f t="shared" ref="W29:W32" si="14">V29*1.03</f>
        <v>17017.180053055225</v>
      </c>
      <c r="X29" s="17">
        <f t="shared" ref="X29:X32" si="15">W29*1.03</f>
        <v>17527.695454646881</v>
      </c>
      <c r="Y29" s="17">
        <f t="shared" ref="Y29:Y32" si="16">X29*1.03</f>
        <v>18053.526318286287</v>
      </c>
      <c r="Z29" s="17">
        <f t="shared" ref="Z29:Z32" si="17">Y29*1.03</f>
        <v>18595.132107834877</v>
      </c>
      <c r="AA29" s="17">
        <f t="shared" ref="AA29:AA32" si="18">Z29*1.03</f>
        <v>19152.986071069925</v>
      </c>
      <c r="AB29" s="30"/>
    </row>
    <row r="30" spans="1:28" x14ac:dyDescent="0.25">
      <c r="A30" s="29"/>
      <c r="B30" s="70">
        <v>500000</v>
      </c>
      <c r="C30" s="17">
        <f>F17+C29</f>
        <v>23555</v>
      </c>
      <c r="D30" s="17">
        <f t="shared" si="5"/>
        <v>24261.65</v>
      </c>
      <c r="E30" s="17">
        <f t="shared" si="5"/>
        <v>24989.499500000002</v>
      </c>
      <c r="F30" s="17">
        <f t="shared" si="5"/>
        <v>25739.184485000002</v>
      </c>
      <c r="G30" s="17">
        <f t="shared" si="5"/>
        <v>26511.360019550004</v>
      </c>
      <c r="H30" s="17">
        <f t="shared" si="5"/>
        <v>27306.700820136506</v>
      </c>
      <c r="I30" s="17">
        <f t="shared" si="5"/>
        <v>28125.901844740602</v>
      </c>
      <c r="J30" s="17">
        <f t="shared" si="5"/>
        <v>28969.678900082821</v>
      </c>
      <c r="K30" s="17">
        <f t="shared" si="5"/>
        <v>29838.769267085307</v>
      </c>
      <c r="L30" s="17">
        <f t="shared" si="5"/>
        <v>30733.932345097866</v>
      </c>
      <c r="M30" s="17">
        <f t="shared" si="5"/>
        <v>31655.950315450802</v>
      </c>
      <c r="N30" s="17">
        <f t="shared" si="5"/>
        <v>32605.628824914325</v>
      </c>
      <c r="O30" s="17">
        <f t="shared" si="6"/>
        <v>33583.797689661755</v>
      </c>
      <c r="P30" s="17">
        <f t="shared" si="7"/>
        <v>34591.311620351611</v>
      </c>
      <c r="Q30" s="17">
        <f t="shared" si="8"/>
        <v>35629.050968962161</v>
      </c>
      <c r="R30" s="17">
        <f t="shared" si="9"/>
        <v>36697.922498031025</v>
      </c>
      <c r="S30" s="17">
        <f t="shared" si="10"/>
        <v>37798.860172971959</v>
      </c>
      <c r="T30" s="17">
        <f t="shared" si="11"/>
        <v>38932.82597816112</v>
      </c>
      <c r="U30" s="17">
        <f t="shared" si="12"/>
        <v>40100.810757505955</v>
      </c>
      <c r="V30" s="17">
        <f t="shared" si="13"/>
        <v>41303.835080231132</v>
      </c>
      <c r="W30" s="17">
        <f t="shared" si="14"/>
        <v>42542.95013263807</v>
      </c>
      <c r="X30" s="17">
        <f t="shared" si="15"/>
        <v>43819.238636617214</v>
      </c>
      <c r="Y30" s="17">
        <f t="shared" si="16"/>
        <v>45133.815795715731</v>
      </c>
      <c r="Z30" s="17">
        <f t="shared" si="17"/>
        <v>46487.830269587204</v>
      </c>
      <c r="AA30" s="17">
        <f t="shared" si="18"/>
        <v>47882.465177674821</v>
      </c>
      <c r="AB30" s="30"/>
    </row>
    <row r="31" spans="1:28" x14ac:dyDescent="0.25">
      <c r="A31" s="29"/>
      <c r="B31" s="70">
        <v>1000000</v>
      </c>
      <c r="C31" s="17">
        <f>F18+C30</f>
        <v>47110</v>
      </c>
      <c r="D31" s="17">
        <f t="shared" si="5"/>
        <v>48523.3</v>
      </c>
      <c r="E31" s="17">
        <f t="shared" si="5"/>
        <v>49978.999000000003</v>
      </c>
      <c r="F31" s="17">
        <f t="shared" si="5"/>
        <v>51478.368970000003</v>
      </c>
      <c r="G31" s="17">
        <f t="shared" si="5"/>
        <v>53022.720039100008</v>
      </c>
      <c r="H31" s="17">
        <f t="shared" si="5"/>
        <v>54613.401640273012</v>
      </c>
      <c r="I31" s="17">
        <f t="shared" si="5"/>
        <v>56251.803689481203</v>
      </c>
      <c r="J31" s="17">
        <f t="shared" si="5"/>
        <v>57939.357800165642</v>
      </c>
      <c r="K31" s="17">
        <f t="shared" si="5"/>
        <v>59677.538534170613</v>
      </c>
      <c r="L31" s="17">
        <f t="shared" si="5"/>
        <v>61467.864690195733</v>
      </c>
      <c r="M31" s="17">
        <f t="shared" si="5"/>
        <v>63311.900630901604</v>
      </c>
      <c r="N31" s="17">
        <f t="shared" si="5"/>
        <v>65211.257649828651</v>
      </c>
      <c r="O31" s="17">
        <f t="shared" si="6"/>
        <v>67167.595379323509</v>
      </c>
      <c r="P31" s="17">
        <f t="shared" si="7"/>
        <v>69182.623240703222</v>
      </c>
      <c r="Q31" s="17">
        <f t="shared" si="8"/>
        <v>71258.101937924323</v>
      </c>
      <c r="R31" s="17">
        <f t="shared" si="9"/>
        <v>73395.844996062049</v>
      </c>
      <c r="S31" s="17">
        <f t="shared" si="10"/>
        <v>75597.720345943919</v>
      </c>
      <c r="T31" s="17">
        <f t="shared" si="11"/>
        <v>77865.651956322239</v>
      </c>
      <c r="U31" s="17">
        <f t="shared" si="12"/>
        <v>80201.62151501191</v>
      </c>
      <c r="V31" s="17">
        <f t="shared" si="13"/>
        <v>82607.670160462265</v>
      </c>
      <c r="W31" s="17">
        <f t="shared" si="14"/>
        <v>85085.900265276141</v>
      </c>
      <c r="X31" s="17">
        <f t="shared" si="15"/>
        <v>87638.477273234428</v>
      </c>
      <c r="Y31" s="17">
        <f t="shared" si="16"/>
        <v>90267.631591431462</v>
      </c>
      <c r="Z31" s="17">
        <f t="shared" si="17"/>
        <v>92975.660539174409</v>
      </c>
      <c r="AA31" s="17">
        <f t="shared" si="18"/>
        <v>95764.930355349643</v>
      </c>
      <c r="AB31" s="30"/>
    </row>
    <row r="32" spans="1:28" x14ac:dyDescent="0.25">
      <c r="A32" s="29"/>
      <c r="B32" s="70">
        <v>8000000</v>
      </c>
      <c r="C32" s="17">
        <f>F19+C31</f>
        <v>94220</v>
      </c>
      <c r="D32" s="17">
        <f t="shared" si="5"/>
        <v>97046.6</v>
      </c>
      <c r="E32" s="17">
        <f t="shared" si="5"/>
        <v>99957.998000000007</v>
      </c>
      <c r="F32" s="17">
        <f t="shared" si="5"/>
        <v>102956.73794000001</v>
      </c>
      <c r="G32" s="17">
        <f t="shared" si="5"/>
        <v>106045.44007820002</v>
      </c>
      <c r="H32" s="17">
        <f t="shared" si="5"/>
        <v>109226.80328054602</v>
      </c>
      <c r="I32" s="17">
        <f t="shared" si="5"/>
        <v>112503.60737896241</v>
      </c>
      <c r="J32" s="17">
        <f t="shared" si="5"/>
        <v>115878.71560033128</v>
      </c>
      <c r="K32" s="17">
        <f t="shared" si="5"/>
        <v>119355.07706834123</v>
      </c>
      <c r="L32" s="17">
        <f t="shared" si="5"/>
        <v>122935.72938039147</v>
      </c>
      <c r="M32" s="17">
        <f t="shared" si="5"/>
        <v>126623.80126180321</v>
      </c>
      <c r="N32" s="17">
        <f t="shared" si="5"/>
        <v>130422.5152996573</v>
      </c>
      <c r="O32" s="17">
        <f t="shared" si="6"/>
        <v>134335.19075864702</v>
      </c>
      <c r="P32" s="17">
        <f t="shared" si="7"/>
        <v>138365.24648140644</v>
      </c>
      <c r="Q32" s="17">
        <f t="shared" si="8"/>
        <v>142516.20387584865</v>
      </c>
      <c r="R32" s="17">
        <f t="shared" si="9"/>
        <v>146791.6899921241</v>
      </c>
      <c r="S32" s="17">
        <f t="shared" si="10"/>
        <v>151195.44069188784</v>
      </c>
      <c r="T32" s="17">
        <f t="shared" si="11"/>
        <v>155731.30391264448</v>
      </c>
      <c r="U32" s="17">
        <f t="shared" si="12"/>
        <v>160403.24303002382</v>
      </c>
      <c r="V32" s="17">
        <f t="shared" si="13"/>
        <v>165215.34032092453</v>
      </c>
      <c r="W32" s="17">
        <f t="shared" si="14"/>
        <v>170171.80053055228</v>
      </c>
      <c r="X32" s="17">
        <f t="shared" si="15"/>
        <v>175276.95454646886</v>
      </c>
      <c r="Y32" s="17">
        <f t="shared" si="16"/>
        <v>180535.26318286292</v>
      </c>
      <c r="Z32" s="17">
        <f t="shared" si="17"/>
        <v>185951.32107834882</v>
      </c>
      <c r="AA32" s="17">
        <f t="shared" si="18"/>
        <v>191529.86071069929</v>
      </c>
      <c r="AB32" s="30"/>
    </row>
    <row r="33" spans="1:28" x14ac:dyDescent="0.25">
      <c r="A33" s="29"/>
      <c r="E33" s="31"/>
      <c r="H33" s="31"/>
      <c r="I33" s="64"/>
      <c r="J33" s="31"/>
      <c r="L33" s="1"/>
      <c r="M33" s="1"/>
      <c r="N33" s="1"/>
      <c r="O33" s="1"/>
      <c r="P33" s="1"/>
      <c r="Q33" s="1"/>
      <c r="R33" s="1"/>
      <c r="S33" s="1"/>
      <c r="T33" s="1"/>
      <c r="U33" s="1"/>
      <c r="V33" s="1"/>
      <c r="W33" s="1"/>
      <c r="X33" s="1"/>
      <c r="Y33" s="1"/>
      <c r="Z33" s="1"/>
      <c r="AA33" s="1"/>
      <c r="AB33" s="30"/>
    </row>
    <row r="34" spans="1:28" ht="15.75" thickBot="1" x14ac:dyDescent="0.3">
      <c r="A34" s="32"/>
      <c r="B34" s="33"/>
      <c r="C34" s="33"/>
      <c r="D34" s="33"/>
      <c r="E34" s="33"/>
      <c r="F34" s="33"/>
      <c r="G34" s="33"/>
      <c r="H34" s="33"/>
      <c r="I34" s="66"/>
      <c r="J34" s="33"/>
      <c r="K34" s="33"/>
      <c r="L34" s="33"/>
      <c r="M34" s="66"/>
      <c r="N34" s="66"/>
      <c r="O34" s="66"/>
      <c r="P34" s="66"/>
      <c r="Q34" s="66"/>
      <c r="R34" s="66"/>
      <c r="S34" s="66"/>
      <c r="T34" s="66"/>
      <c r="U34" s="66"/>
      <c r="V34" s="66"/>
      <c r="W34" s="66"/>
      <c r="X34" s="66"/>
      <c r="Y34" s="66"/>
      <c r="Z34" s="66"/>
      <c r="AA34" s="66"/>
      <c r="AB34" s="79"/>
    </row>
    <row r="35" spans="1:28" x14ac:dyDescent="0.25">
      <c r="L35" s="1"/>
    </row>
    <row r="36" spans="1:28" x14ac:dyDescent="0.25">
      <c r="L36" s="1"/>
    </row>
    <row r="37" spans="1:28" ht="15.75" thickBot="1" x14ac:dyDescent="0.3">
      <c r="F37" s="4"/>
      <c r="G37" s="4"/>
      <c r="H37" s="4"/>
      <c r="J37"/>
      <c r="K37"/>
      <c r="L37" s="67"/>
      <c r="M37" s="67"/>
      <c r="N37" s="67"/>
    </row>
    <row r="38" spans="1:28" ht="27" x14ac:dyDescent="0.25">
      <c r="B38" s="85" t="s">
        <v>48</v>
      </c>
      <c r="C38" s="63" t="s">
        <v>139</v>
      </c>
      <c r="D38" s="63" t="s">
        <v>140</v>
      </c>
      <c r="E38" s="63" t="s">
        <v>141</v>
      </c>
      <c r="F38" s="60" t="s">
        <v>142</v>
      </c>
      <c r="G38" s="2" t="s">
        <v>37</v>
      </c>
      <c r="H38" s="2" t="s">
        <v>38</v>
      </c>
      <c r="I38" s="2" t="s">
        <v>39</v>
      </c>
      <c r="J38" s="2" t="s">
        <v>40</v>
      </c>
      <c r="K38" s="3" t="s">
        <v>41</v>
      </c>
      <c r="L38" s="3" t="s">
        <v>42</v>
      </c>
      <c r="M38" s="3" t="s">
        <v>43</v>
      </c>
      <c r="N38" s="3" t="s">
        <v>44</v>
      </c>
      <c r="O38" s="3" t="s">
        <v>45</v>
      </c>
      <c r="P38" s="3" t="s">
        <v>46</v>
      </c>
      <c r="Q38" s="3" t="s">
        <v>47</v>
      </c>
      <c r="R38" s="3" t="s">
        <v>153</v>
      </c>
      <c r="S38" s="3" t="s">
        <v>154</v>
      </c>
      <c r="T38" s="3" t="s">
        <v>155</v>
      </c>
      <c r="U38" s="3" t="s">
        <v>156</v>
      </c>
      <c r="V38" s="3" t="s">
        <v>157</v>
      </c>
      <c r="W38" s="3" t="s">
        <v>158</v>
      </c>
      <c r="X38" s="3" t="s">
        <v>159</v>
      </c>
      <c r="Y38" s="3" t="s">
        <v>160</v>
      </c>
      <c r="Z38" s="3" t="s">
        <v>161</v>
      </c>
      <c r="AA38" s="3" t="s">
        <v>162</v>
      </c>
    </row>
    <row r="39" spans="1:28" ht="15.75" thickBot="1" x14ac:dyDescent="0.3">
      <c r="B39" s="86"/>
      <c r="C39" s="68">
        <f>Calculator!C12</f>
        <v>0</v>
      </c>
      <c r="D39" s="69">
        <f>Calculator!D12</f>
        <v>46753</v>
      </c>
      <c r="E39" s="69">
        <f>Calculator!E12</f>
        <v>47118</v>
      </c>
      <c r="F39" s="71">
        <f>SUM(G39:AA39)</f>
        <v>0</v>
      </c>
      <c r="G39" s="34">
        <f t="shared" ref="G39:Q39" si="19">IF(AND($D$39&lt;=G43,$E$39&gt;=G42),
     IF($D$39&lt;=G42,
        IF($E$39&lt;=G43,
           G49*($E$39-G42+1)/365,
           G49*(G43-G42+1)/365),
        IF($E$39&lt;=G43,
           G49*($E$39-$D$39+1)/365,
           G49*(G43-$D$39+1)/365)),
     0)</f>
        <v>0</v>
      </c>
      <c r="H39" s="34">
        <f t="shared" si="19"/>
        <v>0</v>
      </c>
      <c r="I39" s="34">
        <f t="shared" si="19"/>
        <v>0</v>
      </c>
      <c r="J39" s="34">
        <f t="shared" si="19"/>
        <v>0</v>
      </c>
      <c r="K39" s="34">
        <f t="shared" si="19"/>
        <v>0</v>
      </c>
      <c r="L39" s="34">
        <f t="shared" si="19"/>
        <v>0</v>
      </c>
      <c r="M39" s="34">
        <f t="shared" si="19"/>
        <v>0</v>
      </c>
      <c r="N39" s="34">
        <f t="shared" si="19"/>
        <v>0</v>
      </c>
      <c r="O39" s="34">
        <f t="shared" si="19"/>
        <v>0</v>
      </c>
      <c r="P39" s="34">
        <f t="shared" si="19"/>
        <v>0</v>
      </c>
      <c r="Q39" s="34">
        <f t="shared" si="19"/>
        <v>0</v>
      </c>
      <c r="R39" s="34">
        <f t="shared" ref="R39:AA39" si="20">IF(AND($D$39&lt;=R43,$E$39&gt;=R42),
     IF($D$39&lt;=R42,
        IF($E$39&lt;=R43,
           R49*($E$39-R42+1)/365,
           R49*(R43-R42+1)/365),
        IF($E$39&lt;=R43,
           R49*($E$39-$D$39+1)/365,
           R49*(R43-$D$39+1)/365)),
     0)</f>
        <v>0</v>
      </c>
      <c r="S39" s="34">
        <f t="shared" si="20"/>
        <v>0</v>
      </c>
      <c r="T39" s="34">
        <f t="shared" si="20"/>
        <v>0</v>
      </c>
      <c r="U39" s="34">
        <f t="shared" si="20"/>
        <v>0</v>
      </c>
      <c r="V39" s="34">
        <f t="shared" si="20"/>
        <v>0</v>
      </c>
      <c r="W39" s="34">
        <f t="shared" si="20"/>
        <v>0</v>
      </c>
      <c r="X39" s="34">
        <f t="shared" si="20"/>
        <v>0</v>
      </c>
      <c r="Y39" s="34">
        <f t="shared" si="20"/>
        <v>0</v>
      </c>
      <c r="Z39" s="34">
        <f t="shared" si="20"/>
        <v>0</v>
      </c>
      <c r="AA39" s="34">
        <f t="shared" si="20"/>
        <v>0</v>
      </c>
    </row>
    <row r="40" spans="1:28" x14ac:dyDescent="0.25">
      <c r="C40" s="4"/>
      <c r="G40" s="4"/>
      <c r="H40" s="4"/>
      <c r="J40" s="4"/>
      <c r="K40" s="4"/>
    </row>
    <row r="41" spans="1:28" s="5" customFormat="1" ht="27" x14ac:dyDescent="0.25">
      <c r="B41" s="35" t="s">
        <v>22</v>
      </c>
      <c r="C41" s="35" t="s">
        <v>23</v>
      </c>
      <c r="D41" s="35" t="s">
        <v>24</v>
      </c>
      <c r="E41" s="35" t="s">
        <v>25</v>
      </c>
      <c r="F41" s="35"/>
      <c r="G41" s="35" t="s">
        <v>37</v>
      </c>
      <c r="H41" s="35" t="s">
        <v>38</v>
      </c>
      <c r="I41" s="35" t="s">
        <v>39</v>
      </c>
      <c r="J41" s="35" t="s">
        <v>40</v>
      </c>
      <c r="K41" s="35" t="s">
        <v>41</v>
      </c>
      <c r="L41" s="35" t="s">
        <v>42</v>
      </c>
      <c r="M41" s="35" t="s">
        <v>43</v>
      </c>
      <c r="N41" s="35" t="s">
        <v>44</v>
      </c>
      <c r="O41" s="35" t="s">
        <v>45</v>
      </c>
      <c r="P41" s="35" t="s">
        <v>46</v>
      </c>
      <c r="Q41" s="35" t="s">
        <v>47</v>
      </c>
      <c r="R41" s="35" t="s">
        <v>153</v>
      </c>
      <c r="S41" s="35" t="s">
        <v>154</v>
      </c>
      <c r="T41" s="35" t="s">
        <v>155</v>
      </c>
      <c r="U41" s="35" t="s">
        <v>156</v>
      </c>
      <c r="V41" s="35" t="s">
        <v>157</v>
      </c>
      <c r="W41" s="35" t="s">
        <v>158</v>
      </c>
      <c r="X41" s="35" t="s">
        <v>159</v>
      </c>
      <c r="Y41" s="35" t="s">
        <v>160</v>
      </c>
      <c r="Z41" s="35" t="s">
        <v>161</v>
      </c>
      <c r="AA41" s="35" t="s">
        <v>162</v>
      </c>
    </row>
    <row r="42" spans="1:28" s="5" customFormat="1" x14ac:dyDescent="0.25">
      <c r="B42" s="87" t="s">
        <v>49</v>
      </c>
      <c r="C42" s="88"/>
      <c r="D42" s="88"/>
      <c r="E42" s="88"/>
      <c r="F42" s="89"/>
      <c r="G42" s="36">
        <v>45474</v>
      </c>
      <c r="H42" s="36">
        <v>45839</v>
      </c>
      <c r="I42" s="36">
        <v>46204</v>
      </c>
      <c r="J42" s="36">
        <v>46569</v>
      </c>
      <c r="K42" s="36">
        <v>46935</v>
      </c>
      <c r="L42" s="36">
        <v>47300</v>
      </c>
      <c r="M42" s="36">
        <v>47665</v>
      </c>
      <c r="N42" s="36">
        <v>48030</v>
      </c>
      <c r="O42" s="36">
        <v>48396</v>
      </c>
      <c r="P42" s="36">
        <v>48761</v>
      </c>
      <c r="Q42" s="36">
        <v>49126</v>
      </c>
      <c r="R42" s="36">
        <v>49492</v>
      </c>
      <c r="S42" s="36">
        <v>49859</v>
      </c>
      <c r="T42" s="36">
        <v>50225</v>
      </c>
      <c r="U42" s="36">
        <v>50591</v>
      </c>
      <c r="V42" s="36">
        <v>50957</v>
      </c>
      <c r="W42" s="36">
        <v>51324</v>
      </c>
      <c r="X42" s="36">
        <v>51690</v>
      </c>
      <c r="Y42" s="36">
        <v>52056</v>
      </c>
      <c r="Z42" s="36">
        <v>52422</v>
      </c>
      <c r="AA42" s="36">
        <v>52789</v>
      </c>
    </row>
    <row r="43" spans="1:28" s="5" customFormat="1" x14ac:dyDescent="0.25">
      <c r="B43" s="87" t="s">
        <v>50</v>
      </c>
      <c r="C43" s="88"/>
      <c r="D43" s="88"/>
      <c r="E43" s="88"/>
      <c r="F43" s="89"/>
      <c r="G43" s="36">
        <v>45838</v>
      </c>
      <c r="H43" s="36">
        <v>46203</v>
      </c>
      <c r="I43" s="36">
        <v>46568</v>
      </c>
      <c r="J43" s="36">
        <v>46934</v>
      </c>
      <c r="K43" s="36">
        <v>47299</v>
      </c>
      <c r="L43" s="36">
        <v>47664</v>
      </c>
      <c r="M43" s="36">
        <v>48029</v>
      </c>
      <c r="N43" s="36">
        <v>48395</v>
      </c>
      <c r="O43" s="36">
        <v>48760</v>
      </c>
      <c r="P43" s="36">
        <v>49125</v>
      </c>
      <c r="Q43" s="36">
        <v>49490</v>
      </c>
      <c r="R43" s="36">
        <v>49857</v>
      </c>
      <c r="S43" s="36">
        <v>50223</v>
      </c>
      <c r="T43" s="36">
        <v>50589</v>
      </c>
      <c r="U43" s="36">
        <v>50955</v>
      </c>
      <c r="V43" s="36">
        <v>51322</v>
      </c>
      <c r="W43" s="36">
        <v>51688</v>
      </c>
      <c r="X43" s="36">
        <v>52054</v>
      </c>
      <c r="Y43" s="36">
        <v>52420</v>
      </c>
      <c r="Z43" s="36">
        <v>52787</v>
      </c>
      <c r="AA43" s="36">
        <v>53153</v>
      </c>
    </row>
    <row r="44" spans="1:28" s="5" customFormat="1" x14ac:dyDescent="0.25">
      <c r="B44" s="37" t="s">
        <v>28</v>
      </c>
      <c r="C44" s="38">
        <f>IF(C39&gt;C16,C16,C39)</f>
        <v>0</v>
      </c>
      <c r="D44" s="39">
        <v>0.1</v>
      </c>
      <c r="E44" s="39">
        <f>E16</f>
        <v>4.7109771848859242E-2</v>
      </c>
      <c r="F44" s="38"/>
      <c r="G44" s="17">
        <f>ROUND(C44*E44,0)</f>
        <v>0</v>
      </c>
      <c r="H44" s="38">
        <f>G44*1.03</f>
        <v>0</v>
      </c>
      <c r="I44" s="38">
        <f t="shared" ref="I44:R48" si="21">H44*1.03</f>
        <v>0</v>
      </c>
      <c r="J44" s="38">
        <f t="shared" si="21"/>
        <v>0</v>
      </c>
      <c r="K44" s="38">
        <f t="shared" si="21"/>
        <v>0</v>
      </c>
      <c r="L44" s="38">
        <f t="shared" si="21"/>
        <v>0</v>
      </c>
      <c r="M44" s="38">
        <f t="shared" si="21"/>
        <v>0</v>
      </c>
      <c r="N44" s="38">
        <f t="shared" si="21"/>
        <v>0</v>
      </c>
      <c r="O44" s="38">
        <f t="shared" si="21"/>
        <v>0</v>
      </c>
      <c r="P44" s="38">
        <f t="shared" si="21"/>
        <v>0</v>
      </c>
      <c r="Q44" s="38">
        <f t="shared" si="21"/>
        <v>0</v>
      </c>
      <c r="R44" s="38">
        <f t="shared" si="21"/>
        <v>0</v>
      </c>
      <c r="S44" s="38">
        <f t="shared" ref="S44:S48" si="22">R44*1.03</f>
        <v>0</v>
      </c>
      <c r="T44" s="38">
        <f t="shared" ref="T44:T48" si="23">S44*1.03</f>
        <v>0</v>
      </c>
      <c r="U44" s="38">
        <f t="shared" ref="U44:U48" si="24">T44*1.03</f>
        <v>0</v>
      </c>
      <c r="V44" s="38">
        <f t="shared" ref="V44:V48" si="25">U44*1.03</f>
        <v>0</v>
      </c>
      <c r="W44" s="38">
        <f t="shared" ref="W44:W48" si="26">V44*1.03</f>
        <v>0</v>
      </c>
      <c r="X44" s="38">
        <f t="shared" ref="X44:X48" si="27">W44*1.03</f>
        <v>0</v>
      </c>
      <c r="Y44" s="38">
        <f t="shared" ref="Y44:Y48" si="28">X44*1.03</f>
        <v>0</v>
      </c>
      <c r="Z44" s="38">
        <f t="shared" ref="Z44:Z48" si="29">Y44*1.03</f>
        <v>0</v>
      </c>
      <c r="AA44" s="38">
        <f t="shared" ref="AA44:AA48" si="30">Z44*1.03</f>
        <v>0</v>
      </c>
    </row>
    <row r="45" spans="1:28" s="5" customFormat="1" x14ac:dyDescent="0.25">
      <c r="B45" s="16" t="s">
        <v>29</v>
      </c>
      <c r="C45" s="17">
        <f>IF(AND(C39&gt;C16,C39&gt;C18),C17,IF((C39-C16)&lt;0,0,C39-C16))</f>
        <v>0</v>
      </c>
      <c r="D45" s="23">
        <v>0.15</v>
      </c>
      <c r="E45" s="23">
        <f>E17</f>
        <v>4.710937926873577E-2</v>
      </c>
      <c r="F45" s="17"/>
      <c r="G45" s="17">
        <f>ROUND(C45*E45,0)</f>
        <v>0</v>
      </c>
      <c r="H45" s="17">
        <f t="shared" ref="H45:N48" si="31">G45*1.03</f>
        <v>0</v>
      </c>
      <c r="I45" s="17">
        <f t="shared" si="31"/>
        <v>0</v>
      </c>
      <c r="J45" s="17">
        <f t="shared" si="31"/>
        <v>0</v>
      </c>
      <c r="K45" s="17">
        <f t="shared" si="31"/>
        <v>0</v>
      </c>
      <c r="L45" s="17">
        <f t="shared" si="21"/>
        <v>0</v>
      </c>
      <c r="M45" s="17">
        <f t="shared" si="21"/>
        <v>0</v>
      </c>
      <c r="N45" s="17">
        <f t="shared" si="31"/>
        <v>0</v>
      </c>
      <c r="O45" s="17">
        <f t="shared" si="21"/>
        <v>0</v>
      </c>
      <c r="P45" s="17">
        <f t="shared" si="21"/>
        <v>0</v>
      </c>
      <c r="Q45" s="17">
        <f t="shared" si="21"/>
        <v>0</v>
      </c>
      <c r="R45" s="17">
        <f t="shared" si="21"/>
        <v>0</v>
      </c>
      <c r="S45" s="17">
        <f t="shared" si="22"/>
        <v>0</v>
      </c>
      <c r="T45" s="17">
        <f t="shared" si="23"/>
        <v>0</v>
      </c>
      <c r="U45" s="17">
        <f t="shared" si="24"/>
        <v>0</v>
      </c>
      <c r="V45" s="17">
        <f t="shared" si="25"/>
        <v>0</v>
      </c>
      <c r="W45" s="17">
        <f t="shared" si="26"/>
        <v>0</v>
      </c>
      <c r="X45" s="17">
        <f t="shared" si="27"/>
        <v>0</v>
      </c>
      <c r="Y45" s="17">
        <f t="shared" si="28"/>
        <v>0</v>
      </c>
      <c r="Z45" s="17">
        <f t="shared" si="29"/>
        <v>0</v>
      </c>
      <c r="AA45" s="17">
        <f t="shared" si="30"/>
        <v>0</v>
      </c>
    </row>
    <row r="46" spans="1:28" s="5" customFormat="1" x14ac:dyDescent="0.25">
      <c r="B46" s="16" t="s">
        <v>30</v>
      </c>
      <c r="C46" s="17">
        <f>IF(AND(C39&gt;C18,C39&gt;SUM(C16:C18)),C18,IF((C39-C18)&lt;0,0,(C39-C18)))</f>
        <v>0</v>
      </c>
      <c r="D46" s="23">
        <v>0.25</v>
      </c>
      <c r="E46" s="23">
        <f>E18</f>
        <v>4.7109536299999998E-2</v>
      </c>
      <c r="F46" s="17"/>
      <c r="G46" s="17">
        <f t="shared" ref="G46:G48" si="32">ROUND(C46*E46,0)</f>
        <v>0</v>
      </c>
      <c r="H46" s="17">
        <f t="shared" si="31"/>
        <v>0</v>
      </c>
      <c r="I46" s="17">
        <f t="shared" si="31"/>
        <v>0</v>
      </c>
      <c r="J46" s="17">
        <f t="shared" si="31"/>
        <v>0</v>
      </c>
      <c r="K46" s="17">
        <f t="shared" si="31"/>
        <v>0</v>
      </c>
      <c r="L46" s="17">
        <f t="shared" si="21"/>
        <v>0</v>
      </c>
      <c r="M46" s="17">
        <f t="shared" si="21"/>
        <v>0</v>
      </c>
      <c r="N46" s="17">
        <f t="shared" si="31"/>
        <v>0</v>
      </c>
      <c r="O46" s="17">
        <f t="shared" si="21"/>
        <v>0</v>
      </c>
      <c r="P46" s="17">
        <f t="shared" si="21"/>
        <v>0</v>
      </c>
      <c r="Q46" s="17">
        <f t="shared" si="21"/>
        <v>0</v>
      </c>
      <c r="R46" s="17">
        <f t="shared" si="21"/>
        <v>0</v>
      </c>
      <c r="S46" s="17">
        <f t="shared" si="22"/>
        <v>0</v>
      </c>
      <c r="T46" s="17">
        <f t="shared" si="23"/>
        <v>0</v>
      </c>
      <c r="U46" s="17">
        <f t="shared" si="24"/>
        <v>0</v>
      </c>
      <c r="V46" s="17">
        <f t="shared" si="25"/>
        <v>0</v>
      </c>
      <c r="W46" s="17">
        <f t="shared" si="26"/>
        <v>0</v>
      </c>
      <c r="X46" s="17">
        <f t="shared" si="27"/>
        <v>0</v>
      </c>
      <c r="Y46" s="17">
        <f t="shared" si="28"/>
        <v>0</v>
      </c>
      <c r="Z46" s="17">
        <f t="shared" si="29"/>
        <v>0</v>
      </c>
      <c r="AA46" s="17">
        <f t="shared" si="30"/>
        <v>0</v>
      </c>
    </row>
    <row r="47" spans="1:28" s="5" customFormat="1" x14ac:dyDescent="0.25">
      <c r="B47" s="16" t="s">
        <v>31</v>
      </c>
      <c r="C47" s="17">
        <f>IF(AND(C39&gt;SUM(C16:C18),C39&gt;SUM(C16:C19)),C19,IF((C39-SUM(C16:C18))&lt;0,0,(C39-SUM(C16:C18))))</f>
        <v>0</v>
      </c>
      <c r="D47" s="23">
        <v>0.5</v>
      </c>
      <c r="E47" s="23">
        <f>E19</f>
        <v>6.7299337571428575E-3</v>
      </c>
      <c r="F47" s="17"/>
      <c r="G47" s="17">
        <f t="shared" si="32"/>
        <v>0</v>
      </c>
      <c r="H47" s="17">
        <f t="shared" si="31"/>
        <v>0</v>
      </c>
      <c r="I47" s="17">
        <f t="shared" si="31"/>
        <v>0</v>
      </c>
      <c r="J47" s="17">
        <f t="shared" si="31"/>
        <v>0</v>
      </c>
      <c r="K47" s="17">
        <f t="shared" si="31"/>
        <v>0</v>
      </c>
      <c r="L47" s="17">
        <f t="shared" si="21"/>
        <v>0</v>
      </c>
      <c r="M47" s="17">
        <f t="shared" si="21"/>
        <v>0</v>
      </c>
      <c r="N47" s="17">
        <f t="shared" si="31"/>
        <v>0</v>
      </c>
      <c r="O47" s="17">
        <f t="shared" si="21"/>
        <v>0</v>
      </c>
      <c r="P47" s="17">
        <f t="shared" si="21"/>
        <v>0</v>
      </c>
      <c r="Q47" s="17">
        <f t="shared" si="21"/>
        <v>0</v>
      </c>
      <c r="R47" s="17">
        <f t="shared" si="21"/>
        <v>0</v>
      </c>
      <c r="S47" s="17">
        <f t="shared" si="22"/>
        <v>0</v>
      </c>
      <c r="T47" s="17">
        <f t="shared" si="23"/>
        <v>0</v>
      </c>
      <c r="U47" s="17">
        <f t="shared" si="24"/>
        <v>0</v>
      </c>
      <c r="V47" s="17">
        <f t="shared" si="25"/>
        <v>0</v>
      </c>
      <c r="W47" s="17">
        <f t="shared" si="26"/>
        <v>0</v>
      </c>
      <c r="X47" s="17">
        <f t="shared" si="27"/>
        <v>0</v>
      </c>
      <c r="Y47" s="17">
        <f t="shared" si="28"/>
        <v>0</v>
      </c>
      <c r="Z47" s="17">
        <f t="shared" si="29"/>
        <v>0</v>
      </c>
      <c r="AA47" s="17">
        <f t="shared" si="30"/>
        <v>0</v>
      </c>
    </row>
    <row r="48" spans="1:28" s="5" customFormat="1" x14ac:dyDescent="0.25">
      <c r="B48" s="16" t="s">
        <v>32</v>
      </c>
      <c r="C48" s="17">
        <f>IF(C39&gt;SUM(C16:C19),C39-SUM(C16:C19),0)</f>
        <v>0</v>
      </c>
      <c r="D48" s="23">
        <v>0</v>
      </c>
      <c r="E48" s="23">
        <v>0</v>
      </c>
      <c r="F48" s="23"/>
      <c r="G48" s="17">
        <f t="shared" si="32"/>
        <v>0</v>
      </c>
      <c r="H48" s="17">
        <f t="shared" si="31"/>
        <v>0</v>
      </c>
      <c r="I48" s="17">
        <f t="shared" si="31"/>
        <v>0</v>
      </c>
      <c r="J48" s="17">
        <f t="shared" si="31"/>
        <v>0</v>
      </c>
      <c r="K48" s="17">
        <f t="shared" si="31"/>
        <v>0</v>
      </c>
      <c r="L48" s="17">
        <f t="shared" si="21"/>
        <v>0</v>
      </c>
      <c r="M48" s="17">
        <f t="shared" si="21"/>
        <v>0</v>
      </c>
      <c r="N48" s="17">
        <f t="shared" si="31"/>
        <v>0</v>
      </c>
      <c r="O48" s="17">
        <f t="shared" si="21"/>
        <v>0</v>
      </c>
      <c r="P48" s="17">
        <f t="shared" si="21"/>
        <v>0</v>
      </c>
      <c r="Q48" s="17">
        <f t="shared" si="21"/>
        <v>0</v>
      </c>
      <c r="R48" s="17">
        <f t="shared" si="21"/>
        <v>0</v>
      </c>
      <c r="S48" s="17">
        <f t="shared" si="22"/>
        <v>0</v>
      </c>
      <c r="T48" s="17">
        <f t="shared" si="23"/>
        <v>0</v>
      </c>
      <c r="U48" s="17">
        <f t="shared" si="24"/>
        <v>0</v>
      </c>
      <c r="V48" s="17">
        <f t="shared" si="25"/>
        <v>0</v>
      </c>
      <c r="W48" s="17">
        <f t="shared" si="26"/>
        <v>0</v>
      </c>
      <c r="X48" s="17">
        <f t="shared" si="27"/>
        <v>0</v>
      </c>
      <c r="Y48" s="17">
        <f t="shared" si="28"/>
        <v>0</v>
      </c>
      <c r="Z48" s="17">
        <f t="shared" si="29"/>
        <v>0</v>
      </c>
      <c r="AA48" s="17">
        <f t="shared" si="30"/>
        <v>0</v>
      </c>
    </row>
    <row r="49" spans="2:27" s="5" customFormat="1" ht="15.75" thickBot="1" x14ac:dyDescent="0.3">
      <c r="B49" s="1"/>
      <c r="C49" s="25">
        <f>SUM(C44:C48)</f>
        <v>0</v>
      </c>
      <c r="D49" s="26"/>
      <c r="E49" s="26"/>
      <c r="F49" s="26"/>
      <c r="G49" s="25">
        <f>ROUND(SUM(G44:G48),0)</f>
        <v>0</v>
      </c>
      <c r="H49" s="25">
        <f t="shared" ref="H49:Q49" si="33">ROUND(SUM(H44:H48),0)</f>
        <v>0</v>
      </c>
      <c r="I49" s="25">
        <f t="shared" si="33"/>
        <v>0</v>
      </c>
      <c r="J49" s="25">
        <f t="shared" si="33"/>
        <v>0</v>
      </c>
      <c r="K49" s="25">
        <f t="shared" si="33"/>
        <v>0</v>
      </c>
      <c r="L49" s="25">
        <f t="shared" si="33"/>
        <v>0</v>
      </c>
      <c r="M49" s="25">
        <f t="shared" si="33"/>
        <v>0</v>
      </c>
      <c r="N49" s="25">
        <f t="shared" si="33"/>
        <v>0</v>
      </c>
      <c r="O49" s="25">
        <f t="shared" si="33"/>
        <v>0</v>
      </c>
      <c r="P49" s="25">
        <f t="shared" si="33"/>
        <v>0</v>
      </c>
      <c r="Q49" s="25">
        <f t="shared" si="33"/>
        <v>0</v>
      </c>
      <c r="R49" s="25">
        <f t="shared" ref="R49:AA49" si="34">ROUND(SUM(R44:R48),0)</f>
        <v>0</v>
      </c>
      <c r="S49" s="25">
        <f t="shared" si="34"/>
        <v>0</v>
      </c>
      <c r="T49" s="25">
        <f t="shared" si="34"/>
        <v>0</v>
      </c>
      <c r="U49" s="25">
        <f t="shared" si="34"/>
        <v>0</v>
      </c>
      <c r="V49" s="25">
        <f t="shared" si="34"/>
        <v>0</v>
      </c>
      <c r="W49" s="25">
        <f t="shared" si="34"/>
        <v>0</v>
      </c>
      <c r="X49" s="25">
        <f t="shared" si="34"/>
        <v>0</v>
      </c>
      <c r="Y49" s="25">
        <f t="shared" si="34"/>
        <v>0</v>
      </c>
      <c r="Z49" s="25">
        <f t="shared" si="34"/>
        <v>0</v>
      </c>
      <c r="AA49" s="25">
        <f t="shared" si="34"/>
        <v>0</v>
      </c>
    </row>
  </sheetData>
  <sheetProtection formatCells="0" formatColumns="0" formatRows="0"/>
  <mergeCells count="9">
    <mergeCell ref="B38:B39"/>
    <mergeCell ref="B42:F42"/>
    <mergeCell ref="B43:F43"/>
    <mergeCell ref="B5:H5"/>
    <mergeCell ref="B6:K6"/>
    <mergeCell ref="B9:G9"/>
    <mergeCell ref="B24:F24"/>
    <mergeCell ref="B25:F25"/>
    <mergeCell ref="C27:N27"/>
  </mergeCells>
  <phoneticPr fontId="15" type="noConversion"/>
  <hyperlinks>
    <hyperlink ref="B24" r:id="rId1" xr:uid="{56147046-6463-4F0A-AE72-06237F6347F4}"/>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B3AE1-D6BB-4828-97A1-C26D53228E35}">
  <dimension ref="A1:AB49"/>
  <sheetViews>
    <sheetView topLeftCell="F22" zoomScale="90" zoomScaleNormal="90" workbookViewId="0">
      <selection activeCell="K21" sqref="K21"/>
    </sheetView>
  </sheetViews>
  <sheetFormatPr defaultColWidth="8.7109375" defaultRowHeight="15" x14ac:dyDescent="0.25"/>
  <cols>
    <col min="1" max="1" width="3.7109375" style="1" customWidth="1"/>
    <col min="2" max="2" width="18.85546875" style="1" customWidth="1"/>
    <col min="3" max="3" width="17.7109375" style="1" customWidth="1"/>
    <col min="4" max="4" width="12.5703125" style="1" bestFit="1" customWidth="1"/>
    <col min="5" max="5" width="13" style="1" bestFit="1" customWidth="1"/>
    <col min="6" max="6" width="14.7109375" style="1" customWidth="1"/>
    <col min="7" max="7" width="16.42578125" style="1" customWidth="1"/>
    <col min="8" max="8" width="14.85546875" style="1" bestFit="1" customWidth="1"/>
    <col min="9" max="9" width="12.28515625" style="4" bestFit="1" customWidth="1"/>
    <col min="10" max="10" width="14.85546875" style="1" bestFit="1" customWidth="1"/>
    <col min="11" max="11" width="13.85546875" style="1" bestFit="1" customWidth="1"/>
    <col min="12" max="12" width="12.42578125" style="4" bestFit="1" customWidth="1"/>
    <col min="13" max="13" width="16.7109375" style="4" customWidth="1"/>
    <col min="14" max="14" width="19.140625" style="4" bestFit="1" customWidth="1"/>
    <col min="15" max="27" width="19.28515625" style="4" customWidth="1"/>
    <col min="28" max="16384" width="8.7109375" style="1"/>
  </cols>
  <sheetData>
    <row r="1" spans="2:27" hidden="1" x14ac:dyDescent="0.25"/>
    <row r="2" spans="2:27" hidden="1" x14ac:dyDescent="0.25">
      <c r="B2" s="6" t="s">
        <v>0</v>
      </c>
    </row>
    <row r="3" spans="2:27" hidden="1" x14ac:dyDescent="0.25">
      <c r="B3" s="1" t="s">
        <v>1</v>
      </c>
    </row>
    <row r="4" spans="2:27" hidden="1" x14ac:dyDescent="0.25"/>
    <row r="5" spans="2:27" ht="75" hidden="1" customHeight="1" x14ac:dyDescent="0.25">
      <c r="B5" s="90" t="s">
        <v>2</v>
      </c>
      <c r="C5" s="90"/>
      <c r="D5" s="90"/>
      <c r="E5" s="90"/>
      <c r="F5" s="90"/>
      <c r="G5" s="90"/>
      <c r="H5" s="90"/>
    </row>
    <row r="6" spans="2:27" ht="45" hidden="1" customHeight="1" x14ac:dyDescent="0.25">
      <c r="B6" s="91" t="s">
        <v>3</v>
      </c>
      <c r="C6" s="91"/>
      <c r="D6" s="91"/>
      <c r="E6" s="91"/>
      <c r="F6" s="91"/>
      <c r="G6" s="91"/>
      <c r="H6" s="91"/>
      <c r="I6" s="91"/>
      <c r="J6" s="91"/>
      <c r="K6" s="91"/>
    </row>
    <row r="7" spans="2:27" hidden="1" x14ac:dyDescent="0.25"/>
    <row r="8" spans="2:27" hidden="1" x14ac:dyDescent="0.25">
      <c r="B8" s="7"/>
    </row>
    <row r="9" spans="2:27" ht="15.75" hidden="1" thickBot="1" x14ac:dyDescent="0.3">
      <c r="B9" s="92" t="s">
        <v>4</v>
      </c>
      <c r="C9" s="93"/>
      <c r="D9" s="93"/>
      <c r="E9" s="93"/>
      <c r="F9" s="93"/>
      <c r="G9" s="94"/>
    </row>
    <row r="10" spans="2:27" ht="54.75" hidden="1" thickBot="1" x14ac:dyDescent="0.3">
      <c r="B10" s="8" t="s">
        <v>5</v>
      </c>
      <c r="C10" s="8" t="s">
        <v>6</v>
      </c>
      <c r="D10" s="9" t="s">
        <v>7</v>
      </c>
      <c r="E10" s="9" t="s">
        <v>8</v>
      </c>
      <c r="F10" s="9" t="s">
        <v>9</v>
      </c>
      <c r="G10" s="10" t="s">
        <v>10</v>
      </c>
      <c r="H10" s="11" t="s">
        <v>11</v>
      </c>
      <c r="I10" s="12" t="s">
        <v>12</v>
      </c>
      <c r="J10" s="13" t="s">
        <v>13</v>
      </c>
      <c r="K10" s="13" t="s">
        <v>14</v>
      </c>
      <c r="L10" s="12" t="s">
        <v>15</v>
      </c>
      <c r="M10" s="14" t="s">
        <v>16</v>
      </c>
      <c r="N10" s="15" t="s">
        <v>17</v>
      </c>
      <c r="O10" s="1"/>
      <c r="P10" s="1"/>
      <c r="Q10" s="1"/>
      <c r="R10" s="1"/>
      <c r="S10" s="1"/>
      <c r="T10" s="1"/>
      <c r="U10" s="1"/>
      <c r="V10" s="1"/>
      <c r="W10" s="1"/>
      <c r="X10" s="1"/>
      <c r="Y10" s="1"/>
      <c r="Z10" s="1"/>
      <c r="AA10" s="1"/>
    </row>
    <row r="11" spans="2:27" hidden="1" x14ac:dyDescent="0.25">
      <c r="B11" s="16" t="s">
        <v>18</v>
      </c>
      <c r="C11" s="17" t="s">
        <v>19</v>
      </c>
      <c r="D11" s="17" t="s">
        <v>20</v>
      </c>
      <c r="E11" s="18">
        <v>1</v>
      </c>
      <c r="F11" s="17">
        <f>61966.42*1.03</f>
        <v>63825.412600000003</v>
      </c>
      <c r="G11" s="19">
        <v>1</v>
      </c>
      <c r="H11" s="20">
        <v>35.78</v>
      </c>
      <c r="I11" s="21">
        <f t="shared" ref="I11" si="0">G11*F11</f>
        <v>63825.412600000003</v>
      </c>
      <c r="J11" s="22">
        <v>0.34200000000000003</v>
      </c>
      <c r="K11" s="21">
        <f t="shared" ref="K11" si="1">IFERROR(ROUND(I11*J11,2),"")</f>
        <v>21828.29</v>
      </c>
      <c r="L11" s="21">
        <f t="shared" ref="L11" si="2">IFERROR(I11+K11,"")</f>
        <v>85653.702600000004</v>
      </c>
      <c r="M11" s="21">
        <v>8565.3700000000008</v>
      </c>
      <c r="N11" s="21">
        <f t="shared" ref="N11" si="3">IFERROR(L11+M11,"")</f>
        <v>94219.0726</v>
      </c>
      <c r="O11" s="1"/>
      <c r="P11" s="1"/>
      <c r="Q11" s="1"/>
      <c r="R11" s="1"/>
      <c r="S11" s="1"/>
      <c r="T11" s="1"/>
      <c r="U11" s="1"/>
      <c r="V11" s="1"/>
      <c r="W11" s="1"/>
      <c r="X11" s="1"/>
      <c r="Y11" s="1"/>
      <c r="Z11" s="1"/>
      <c r="AA11" s="1"/>
    </row>
    <row r="12" spans="2:27" hidden="1" x14ac:dyDescent="0.25"/>
    <row r="13" spans="2:27" hidden="1" x14ac:dyDescent="0.25"/>
    <row r="14" spans="2:27" hidden="1" x14ac:dyDescent="0.25">
      <c r="B14" s="55" t="s">
        <v>21</v>
      </c>
      <c r="C14" s="56">
        <v>8000000</v>
      </c>
    </row>
    <row r="15" spans="2:27" ht="27.75" hidden="1" thickBot="1" x14ac:dyDescent="0.3">
      <c r="B15" s="58" t="s">
        <v>22</v>
      </c>
      <c r="C15" s="58" t="s">
        <v>23</v>
      </c>
      <c r="D15" s="11" t="s">
        <v>24</v>
      </c>
      <c r="E15" s="11" t="s">
        <v>25</v>
      </c>
      <c r="F15" s="59" t="s">
        <v>26</v>
      </c>
      <c r="H15" s="40" t="s">
        <v>27</v>
      </c>
      <c r="J15" s="4"/>
      <c r="K15" s="4"/>
      <c r="L15" s="43"/>
      <c r="M15" s="1"/>
      <c r="N15" s="1"/>
      <c r="O15" s="1"/>
      <c r="P15" s="1"/>
      <c r="Q15" s="1"/>
      <c r="R15" s="1"/>
      <c r="S15" s="1"/>
      <c r="T15" s="1"/>
      <c r="U15" s="1"/>
      <c r="V15" s="1"/>
      <c r="W15" s="1"/>
      <c r="X15" s="1"/>
      <c r="Y15" s="1"/>
      <c r="Z15" s="1"/>
      <c r="AA15" s="1"/>
    </row>
    <row r="16" spans="2:27" hidden="1" x14ac:dyDescent="0.25">
      <c r="B16" s="37" t="s">
        <v>28</v>
      </c>
      <c r="C16" s="38">
        <f>IF(C14&gt;H16,H16,C14)</f>
        <v>199999</v>
      </c>
      <c r="D16" s="39">
        <v>0.1</v>
      </c>
      <c r="E16" s="57">
        <f>(D16*$N$11)/H16</f>
        <v>4.7109771848859242E-2</v>
      </c>
      <c r="F16" s="38">
        <f>ROUND(C16*E16,0)</f>
        <v>9422</v>
      </c>
      <c r="G16" s="4"/>
      <c r="H16" s="41">
        <v>199999</v>
      </c>
      <c r="J16" s="4"/>
      <c r="K16" s="4"/>
      <c r="M16" s="1"/>
      <c r="N16" s="1"/>
      <c r="O16" s="1"/>
      <c r="P16" s="1"/>
      <c r="Q16" s="1"/>
      <c r="R16" s="1"/>
      <c r="S16" s="1"/>
      <c r="T16" s="1"/>
      <c r="U16" s="1"/>
      <c r="V16" s="1"/>
      <c r="W16" s="1"/>
      <c r="X16" s="1"/>
      <c r="Y16" s="1"/>
      <c r="Z16" s="1"/>
      <c r="AA16" s="1"/>
    </row>
    <row r="17" spans="1:28" hidden="1" x14ac:dyDescent="0.25">
      <c r="B17" s="16" t="s">
        <v>29</v>
      </c>
      <c r="C17" s="17">
        <f>IF(AND(C14&gt;H16,C14&gt;H18),H17,IF((C14-H16)&lt;0,0,(C14-H16)))</f>
        <v>300001</v>
      </c>
      <c r="D17" s="23">
        <v>0.15</v>
      </c>
      <c r="E17" s="24">
        <f>(D17*$N$11)/H17</f>
        <v>4.710937926873577E-2</v>
      </c>
      <c r="F17" s="17">
        <f>ROUND(C17*E17,0)</f>
        <v>14133</v>
      </c>
      <c r="G17" s="4"/>
      <c r="H17" s="41">
        <v>300001</v>
      </c>
      <c r="J17" s="4"/>
      <c r="K17" s="4"/>
      <c r="M17" s="1"/>
      <c r="N17" s="1"/>
      <c r="O17" s="1"/>
      <c r="P17" s="1"/>
      <c r="Q17" s="1"/>
      <c r="R17" s="1"/>
      <c r="S17" s="1"/>
      <c r="T17" s="1"/>
      <c r="U17" s="1"/>
      <c r="V17" s="1"/>
      <c r="W17" s="1"/>
      <c r="X17" s="1"/>
      <c r="Y17" s="1"/>
      <c r="Z17" s="1"/>
      <c r="AA17" s="1"/>
    </row>
    <row r="18" spans="1:28" hidden="1" x14ac:dyDescent="0.25">
      <c r="B18" s="16" t="s">
        <v>30</v>
      </c>
      <c r="C18" s="17">
        <f>IF(AND(C14&gt;H18,C14&gt;(SUM(H16:H18))),H18,IF((C14-H18)&lt;0,0,(C14-H18)))</f>
        <v>500000</v>
      </c>
      <c r="D18" s="23">
        <v>0.25</v>
      </c>
      <c r="E18" s="24">
        <f>(D18*$N$11)/H18</f>
        <v>4.7109536299999998E-2</v>
      </c>
      <c r="F18" s="17">
        <f t="shared" ref="F18:F20" si="4">ROUND(C18*E18,0)</f>
        <v>23555</v>
      </c>
      <c r="G18" s="4"/>
      <c r="H18" s="41">
        <v>500000</v>
      </c>
      <c r="J18" s="4"/>
      <c r="K18" s="4"/>
      <c r="M18" s="1"/>
      <c r="N18" s="1"/>
      <c r="O18" s="1"/>
      <c r="P18" s="1"/>
      <c r="Q18" s="1"/>
      <c r="R18" s="1"/>
      <c r="S18" s="1"/>
      <c r="T18" s="1"/>
      <c r="U18" s="1"/>
      <c r="V18" s="1"/>
      <c r="W18" s="1"/>
      <c r="X18" s="1"/>
      <c r="Y18" s="1"/>
      <c r="Z18" s="1"/>
      <c r="AA18" s="1"/>
    </row>
    <row r="19" spans="1:28" hidden="1" x14ac:dyDescent="0.25">
      <c r="B19" s="16" t="s">
        <v>31</v>
      </c>
      <c r="C19" s="17">
        <f>IF(AND(C14&gt;SUM(H16:H18),C14&gt;SUM(H16:H19)),H19,IF((C14-SUM(H16:H18))&lt;0,0,(C14-SUM(H16:H18))))</f>
        <v>7000000</v>
      </c>
      <c r="D19" s="23">
        <v>0.5</v>
      </c>
      <c r="E19" s="24">
        <f>(D19*$N$11)/H19</f>
        <v>6.7299337571428575E-3</v>
      </c>
      <c r="F19" s="17">
        <f t="shared" si="4"/>
        <v>47110</v>
      </c>
      <c r="G19" s="4"/>
      <c r="H19" s="41">
        <v>7000000</v>
      </c>
      <c r="J19" s="4"/>
      <c r="K19" s="4"/>
      <c r="M19" s="1"/>
      <c r="N19" s="1"/>
      <c r="O19" s="1"/>
      <c r="P19" s="1"/>
      <c r="Q19" s="1"/>
      <c r="R19" s="1"/>
      <c r="S19" s="1"/>
      <c r="T19" s="1"/>
      <c r="U19" s="1"/>
      <c r="V19" s="1"/>
      <c r="W19" s="1"/>
      <c r="X19" s="1"/>
      <c r="Y19" s="1"/>
      <c r="Z19" s="1"/>
      <c r="AA19" s="1"/>
    </row>
    <row r="20" spans="1:28" ht="15.75" hidden="1" thickBot="1" x14ac:dyDescent="0.3">
      <c r="B20" s="16" t="s">
        <v>32</v>
      </c>
      <c r="C20" s="17">
        <f>IF(C14&gt;SUM(H16:H19),C14-SUM(H16:H19),0)</f>
        <v>0</v>
      </c>
      <c r="D20" s="23">
        <v>0</v>
      </c>
      <c r="E20" s="23">
        <v>0</v>
      </c>
      <c r="F20" s="17">
        <f t="shared" si="4"/>
        <v>0</v>
      </c>
      <c r="G20" s="4"/>
      <c r="H20" s="42"/>
      <c r="J20" s="4"/>
      <c r="K20" s="4"/>
      <c r="M20" s="1"/>
      <c r="N20" s="1"/>
      <c r="O20" s="1"/>
      <c r="P20" s="1"/>
      <c r="Q20" s="1"/>
      <c r="R20" s="1"/>
      <c r="S20" s="1"/>
      <c r="T20" s="1"/>
      <c r="U20" s="1"/>
      <c r="V20" s="1"/>
      <c r="W20" s="1"/>
      <c r="X20" s="1"/>
      <c r="Y20" s="1"/>
      <c r="Z20" s="1"/>
      <c r="AA20" s="1"/>
    </row>
    <row r="21" spans="1:28" ht="15.75" hidden="1" thickBot="1" x14ac:dyDescent="0.3">
      <c r="C21" s="25">
        <f>SUM(C16:C20)</f>
        <v>8000000</v>
      </c>
      <c r="D21" s="26"/>
      <c r="E21" s="26"/>
      <c r="F21" s="25">
        <f>SUM(F16:F20)</f>
        <v>94220</v>
      </c>
      <c r="G21" s="4"/>
      <c r="H21" s="4"/>
      <c r="I21" s="1"/>
      <c r="K21" s="4"/>
      <c r="M21" s="1"/>
    </row>
    <row r="22" spans="1:28" ht="15.75" thickBot="1" x14ac:dyDescent="0.3">
      <c r="G22" s="4"/>
      <c r="H22" s="4"/>
    </row>
    <row r="23" spans="1:28" x14ac:dyDescent="0.25">
      <c r="A23" s="27"/>
      <c r="B23" s="28"/>
      <c r="C23" s="28"/>
      <c r="D23" s="28"/>
      <c r="E23" s="28"/>
      <c r="F23" s="28"/>
      <c r="G23" s="28"/>
      <c r="H23" s="28"/>
      <c r="I23" s="65"/>
      <c r="J23" s="28"/>
      <c r="K23" s="28"/>
      <c r="L23" s="28"/>
      <c r="M23" s="65"/>
      <c r="N23" s="65"/>
      <c r="O23" s="65"/>
      <c r="P23" s="65"/>
      <c r="Q23" s="65"/>
      <c r="R23" s="65"/>
      <c r="S23" s="65"/>
      <c r="T23" s="65"/>
      <c r="U23" s="65"/>
      <c r="V23" s="65"/>
      <c r="W23" s="65"/>
      <c r="X23" s="65"/>
      <c r="Y23" s="65"/>
      <c r="Z23" s="65"/>
      <c r="AA23" s="65"/>
      <c r="AB23" s="77"/>
    </row>
    <row r="24" spans="1:28" x14ac:dyDescent="0.25">
      <c r="A24" s="29"/>
      <c r="B24" s="84" t="s">
        <v>33</v>
      </c>
      <c r="C24" s="84"/>
      <c r="D24" s="84"/>
      <c r="E24" s="84"/>
      <c r="F24" s="84"/>
      <c r="I24" s="31"/>
      <c r="L24" s="1"/>
      <c r="M24" s="31"/>
      <c r="N24" s="31"/>
      <c r="O24" s="31"/>
      <c r="P24" s="31"/>
      <c r="Q24" s="31"/>
      <c r="R24" s="31"/>
      <c r="S24" s="31"/>
      <c r="T24" s="31"/>
      <c r="U24" s="31"/>
      <c r="V24" s="31"/>
      <c r="W24" s="31"/>
      <c r="X24" s="31"/>
      <c r="Y24" s="31"/>
      <c r="Z24" s="31"/>
      <c r="AA24" s="31"/>
      <c r="AB24" s="30"/>
    </row>
    <row r="25" spans="1:28" ht="177" customHeight="1" x14ac:dyDescent="0.25">
      <c r="A25" s="29"/>
      <c r="B25" s="83" t="s">
        <v>34</v>
      </c>
      <c r="C25" s="83"/>
      <c r="D25" s="83"/>
      <c r="E25" s="83"/>
      <c r="F25" s="83"/>
      <c r="G25" s="80"/>
      <c r="H25" s="80"/>
      <c r="I25" s="80"/>
      <c r="L25" s="31"/>
      <c r="M25" s="31"/>
      <c r="N25" s="31"/>
      <c r="O25" s="31"/>
      <c r="P25" s="31"/>
      <c r="Q25" s="31"/>
      <c r="R25" s="31"/>
      <c r="S25" s="31"/>
      <c r="T25" s="31"/>
      <c r="U25" s="31"/>
      <c r="V25" s="31"/>
      <c r="W25" s="31"/>
      <c r="X25" s="31"/>
      <c r="Y25" s="31"/>
      <c r="Z25" s="31"/>
      <c r="AA25" s="31"/>
      <c r="AB25" s="30"/>
    </row>
    <row r="26" spans="1:28" x14ac:dyDescent="0.25">
      <c r="A26" s="29"/>
      <c r="I26" s="31"/>
      <c r="L26" s="31"/>
      <c r="M26" s="31"/>
      <c r="N26" s="31"/>
      <c r="O26" s="31"/>
      <c r="P26" s="31"/>
      <c r="Q26" s="31"/>
      <c r="R26" s="31"/>
      <c r="S26" s="31"/>
      <c r="T26" s="31"/>
      <c r="U26" s="31"/>
      <c r="V26" s="31"/>
      <c r="W26" s="31"/>
      <c r="X26" s="31"/>
      <c r="Y26" s="31"/>
      <c r="Z26" s="31"/>
      <c r="AA26" s="31"/>
      <c r="AB26" s="30"/>
    </row>
    <row r="27" spans="1:28" x14ac:dyDescent="0.25">
      <c r="A27" s="29"/>
      <c r="B27" s="31"/>
      <c r="C27" s="95" t="s">
        <v>35</v>
      </c>
      <c r="D27" s="96"/>
      <c r="E27" s="96"/>
      <c r="F27" s="96"/>
      <c r="G27" s="96"/>
      <c r="H27" s="96"/>
      <c r="I27" s="96"/>
      <c r="J27" s="96"/>
      <c r="K27" s="96"/>
      <c r="L27" s="96"/>
      <c r="M27" s="96"/>
      <c r="N27" s="96"/>
      <c r="O27" s="1"/>
      <c r="P27" s="1"/>
      <c r="Q27" s="1"/>
      <c r="R27" s="1"/>
      <c r="S27" s="1"/>
      <c r="T27" s="1"/>
      <c r="U27" s="1"/>
      <c r="V27" s="1"/>
      <c r="W27" s="1"/>
      <c r="X27" s="1"/>
      <c r="Y27" s="1"/>
      <c r="Z27" s="1"/>
      <c r="AA27" s="1"/>
      <c r="AB27" s="30"/>
    </row>
    <row r="28" spans="1:28" ht="28.5" customHeight="1" x14ac:dyDescent="0.25">
      <c r="A28" s="29"/>
      <c r="B28" s="61" t="s">
        <v>36</v>
      </c>
      <c r="C28" s="62" t="s">
        <v>37</v>
      </c>
      <c r="D28" s="62" t="s">
        <v>38</v>
      </c>
      <c r="E28" s="62" t="s">
        <v>39</v>
      </c>
      <c r="F28" s="62" t="s">
        <v>40</v>
      </c>
      <c r="G28" s="62" t="s">
        <v>41</v>
      </c>
      <c r="H28" s="62" t="s">
        <v>42</v>
      </c>
      <c r="I28" s="62" t="s">
        <v>43</v>
      </c>
      <c r="J28" s="62" t="s">
        <v>44</v>
      </c>
      <c r="K28" s="62" t="s">
        <v>45</v>
      </c>
      <c r="L28" s="62" t="s">
        <v>46</v>
      </c>
      <c r="M28" s="62" t="s">
        <v>47</v>
      </c>
      <c r="N28" s="62" t="s">
        <v>153</v>
      </c>
      <c r="O28" s="62" t="s">
        <v>154</v>
      </c>
      <c r="P28" s="62" t="s">
        <v>155</v>
      </c>
      <c r="Q28" s="62" t="s">
        <v>156</v>
      </c>
      <c r="R28" s="62" t="s">
        <v>157</v>
      </c>
      <c r="S28" s="62" t="s">
        <v>158</v>
      </c>
      <c r="T28" s="62" t="s">
        <v>159</v>
      </c>
      <c r="U28" s="62" t="s">
        <v>160</v>
      </c>
      <c r="V28" s="62" t="s">
        <v>161</v>
      </c>
      <c r="W28" s="62" t="s">
        <v>162</v>
      </c>
      <c r="X28" s="62" t="s">
        <v>163</v>
      </c>
      <c r="Y28" s="62" t="s">
        <v>164</v>
      </c>
      <c r="Z28" s="62" t="s">
        <v>165</v>
      </c>
      <c r="AA28" s="62" t="s">
        <v>166</v>
      </c>
      <c r="AB28" s="30"/>
    </row>
    <row r="29" spans="1:28" x14ac:dyDescent="0.25">
      <c r="A29" s="29"/>
      <c r="B29" s="70">
        <v>200000</v>
      </c>
      <c r="C29" s="17">
        <f>F16</f>
        <v>9422</v>
      </c>
      <c r="D29" s="17">
        <f t="shared" ref="D29:N32" si="5">C29*1.03</f>
        <v>9704.66</v>
      </c>
      <c r="E29" s="17">
        <f t="shared" si="5"/>
        <v>9995.7998000000007</v>
      </c>
      <c r="F29" s="17">
        <f t="shared" si="5"/>
        <v>10295.673794</v>
      </c>
      <c r="G29" s="17">
        <f t="shared" si="5"/>
        <v>10604.544007820001</v>
      </c>
      <c r="H29" s="17">
        <f t="shared" si="5"/>
        <v>10922.680328054601</v>
      </c>
      <c r="I29" s="17">
        <f t="shared" si="5"/>
        <v>11250.360737896239</v>
      </c>
      <c r="J29" s="17">
        <f t="shared" si="5"/>
        <v>11587.871560033127</v>
      </c>
      <c r="K29" s="17">
        <f t="shared" si="5"/>
        <v>11935.507706834122</v>
      </c>
      <c r="L29" s="17">
        <f t="shared" si="5"/>
        <v>12293.572938039146</v>
      </c>
      <c r="M29" s="17">
        <f t="shared" si="5"/>
        <v>12662.38012618032</v>
      </c>
      <c r="N29" s="17">
        <f t="shared" si="5"/>
        <v>13042.25152996573</v>
      </c>
      <c r="O29" s="17">
        <f t="shared" ref="O29:O32" si="6">N29*1.03</f>
        <v>13433.519075864702</v>
      </c>
      <c r="P29" s="17">
        <f t="shared" ref="P29:P32" si="7">O29*1.03</f>
        <v>13836.524648140643</v>
      </c>
      <c r="Q29" s="17">
        <f t="shared" ref="Q29:Q32" si="8">P29*1.03</f>
        <v>14251.620387584862</v>
      </c>
      <c r="R29" s="17">
        <f t="shared" ref="R29:R32" si="9">Q29*1.03</f>
        <v>14679.168999212408</v>
      </c>
      <c r="S29" s="17">
        <f t="shared" ref="S29:S32" si="10">R29*1.03</f>
        <v>15119.544069188782</v>
      </c>
      <c r="T29" s="17">
        <f t="shared" ref="T29:T32" si="11">S29*1.03</f>
        <v>15573.130391264445</v>
      </c>
      <c r="U29" s="17">
        <f t="shared" ref="U29:U32" si="12">T29*1.03</f>
        <v>16040.324303002379</v>
      </c>
      <c r="V29" s="17">
        <f t="shared" ref="V29:V32" si="13">U29*1.03</f>
        <v>16521.534032092452</v>
      </c>
      <c r="W29" s="17">
        <f t="shared" ref="W29:W32" si="14">V29*1.03</f>
        <v>17017.180053055225</v>
      </c>
      <c r="X29" s="17">
        <f t="shared" ref="X29:X32" si="15">W29*1.03</f>
        <v>17527.695454646881</v>
      </c>
      <c r="Y29" s="17">
        <f t="shared" ref="Y29:Y32" si="16">X29*1.03</f>
        <v>18053.526318286287</v>
      </c>
      <c r="Z29" s="17">
        <f t="shared" ref="Z29:Z32" si="17">Y29*1.03</f>
        <v>18595.132107834877</v>
      </c>
      <c r="AA29" s="17">
        <f t="shared" ref="AA29:AA32" si="18">Z29*1.03</f>
        <v>19152.986071069925</v>
      </c>
      <c r="AB29" s="30"/>
    </row>
    <row r="30" spans="1:28" x14ac:dyDescent="0.25">
      <c r="A30" s="29"/>
      <c r="B30" s="70">
        <v>500000</v>
      </c>
      <c r="C30" s="17">
        <f>F17+C29</f>
        <v>23555</v>
      </c>
      <c r="D30" s="17">
        <f t="shared" si="5"/>
        <v>24261.65</v>
      </c>
      <c r="E30" s="17">
        <f t="shared" si="5"/>
        <v>24989.499500000002</v>
      </c>
      <c r="F30" s="17">
        <f t="shared" si="5"/>
        <v>25739.184485000002</v>
      </c>
      <c r="G30" s="17">
        <f t="shared" si="5"/>
        <v>26511.360019550004</v>
      </c>
      <c r="H30" s="17">
        <f t="shared" si="5"/>
        <v>27306.700820136506</v>
      </c>
      <c r="I30" s="17">
        <f t="shared" si="5"/>
        <v>28125.901844740602</v>
      </c>
      <c r="J30" s="17">
        <f t="shared" si="5"/>
        <v>28969.678900082821</v>
      </c>
      <c r="K30" s="17">
        <f t="shared" si="5"/>
        <v>29838.769267085307</v>
      </c>
      <c r="L30" s="17">
        <f t="shared" si="5"/>
        <v>30733.932345097866</v>
      </c>
      <c r="M30" s="17">
        <f t="shared" si="5"/>
        <v>31655.950315450802</v>
      </c>
      <c r="N30" s="17">
        <f t="shared" si="5"/>
        <v>32605.628824914325</v>
      </c>
      <c r="O30" s="17">
        <f t="shared" si="6"/>
        <v>33583.797689661755</v>
      </c>
      <c r="P30" s="17">
        <f t="shared" si="7"/>
        <v>34591.311620351611</v>
      </c>
      <c r="Q30" s="17">
        <f t="shared" si="8"/>
        <v>35629.050968962161</v>
      </c>
      <c r="R30" s="17">
        <f t="shared" si="9"/>
        <v>36697.922498031025</v>
      </c>
      <c r="S30" s="17">
        <f t="shared" si="10"/>
        <v>37798.860172971959</v>
      </c>
      <c r="T30" s="17">
        <f t="shared" si="11"/>
        <v>38932.82597816112</v>
      </c>
      <c r="U30" s="17">
        <f t="shared" si="12"/>
        <v>40100.810757505955</v>
      </c>
      <c r="V30" s="17">
        <f t="shared" si="13"/>
        <v>41303.835080231132</v>
      </c>
      <c r="W30" s="17">
        <f t="shared" si="14"/>
        <v>42542.95013263807</v>
      </c>
      <c r="X30" s="17">
        <f t="shared" si="15"/>
        <v>43819.238636617214</v>
      </c>
      <c r="Y30" s="17">
        <f t="shared" si="16"/>
        <v>45133.815795715731</v>
      </c>
      <c r="Z30" s="17">
        <f t="shared" si="17"/>
        <v>46487.830269587204</v>
      </c>
      <c r="AA30" s="17">
        <f t="shared" si="18"/>
        <v>47882.465177674821</v>
      </c>
      <c r="AB30" s="30"/>
    </row>
    <row r="31" spans="1:28" x14ac:dyDescent="0.25">
      <c r="A31" s="29"/>
      <c r="B31" s="70">
        <v>1000000</v>
      </c>
      <c r="C31" s="17">
        <f>F18+C30</f>
        <v>47110</v>
      </c>
      <c r="D31" s="17">
        <f t="shared" si="5"/>
        <v>48523.3</v>
      </c>
      <c r="E31" s="17">
        <f t="shared" si="5"/>
        <v>49978.999000000003</v>
      </c>
      <c r="F31" s="17">
        <f t="shared" si="5"/>
        <v>51478.368970000003</v>
      </c>
      <c r="G31" s="17">
        <f t="shared" si="5"/>
        <v>53022.720039100008</v>
      </c>
      <c r="H31" s="17">
        <f t="shared" si="5"/>
        <v>54613.401640273012</v>
      </c>
      <c r="I31" s="17">
        <f t="shared" si="5"/>
        <v>56251.803689481203</v>
      </c>
      <c r="J31" s="17">
        <f t="shared" si="5"/>
        <v>57939.357800165642</v>
      </c>
      <c r="K31" s="17">
        <f t="shared" si="5"/>
        <v>59677.538534170613</v>
      </c>
      <c r="L31" s="17">
        <f t="shared" si="5"/>
        <v>61467.864690195733</v>
      </c>
      <c r="M31" s="17">
        <f t="shared" si="5"/>
        <v>63311.900630901604</v>
      </c>
      <c r="N31" s="17">
        <f t="shared" si="5"/>
        <v>65211.257649828651</v>
      </c>
      <c r="O31" s="17">
        <f t="shared" si="6"/>
        <v>67167.595379323509</v>
      </c>
      <c r="P31" s="17">
        <f t="shared" si="7"/>
        <v>69182.623240703222</v>
      </c>
      <c r="Q31" s="17">
        <f t="shared" si="8"/>
        <v>71258.101937924323</v>
      </c>
      <c r="R31" s="17">
        <f t="shared" si="9"/>
        <v>73395.844996062049</v>
      </c>
      <c r="S31" s="17">
        <f t="shared" si="10"/>
        <v>75597.720345943919</v>
      </c>
      <c r="T31" s="17">
        <f t="shared" si="11"/>
        <v>77865.651956322239</v>
      </c>
      <c r="U31" s="17">
        <f t="shared" si="12"/>
        <v>80201.62151501191</v>
      </c>
      <c r="V31" s="17">
        <f t="shared" si="13"/>
        <v>82607.670160462265</v>
      </c>
      <c r="W31" s="17">
        <f t="shared" si="14"/>
        <v>85085.900265276141</v>
      </c>
      <c r="X31" s="17">
        <f t="shared" si="15"/>
        <v>87638.477273234428</v>
      </c>
      <c r="Y31" s="17">
        <f t="shared" si="16"/>
        <v>90267.631591431462</v>
      </c>
      <c r="Z31" s="17">
        <f t="shared" si="17"/>
        <v>92975.660539174409</v>
      </c>
      <c r="AA31" s="17">
        <f t="shared" si="18"/>
        <v>95764.930355349643</v>
      </c>
      <c r="AB31" s="30"/>
    </row>
    <row r="32" spans="1:28" x14ac:dyDescent="0.25">
      <c r="A32" s="29"/>
      <c r="B32" s="70">
        <v>8000000</v>
      </c>
      <c r="C32" s="17">
        <f>F19+C31</f>
        <v>94220</v>
      </c>
      <c r="D32" s="17">
        <f t="shared" si="5"/>
        <v>97046.6</v>
      </c>
      <c r="E32" s="17">
        <f t="shared" si="5"/>
        <v>99957.998000000007</v>
      </c>
      <c r="F32" s="17">
        <f t="shared" si="5"/>
        <v>102956.73794000001</v>
      </c>
      <c r="G32" s="17">
        <f t="shared" si="5"/>
        <v>106045.44007820002</v>
      </c>
      <c r="H32" s="17">
        <f t="shared" si="5"/>
        <v>109226.80328054602</v>
      </c>
      <c r="I32" s="17">
        <f t="shared" si="5"/>
        <v>112503.60737896241</v>
      </c>
      <c r="J32" s="17">
        <f t="shared" si="5"/>
        <v>115878.71560033128</v>
      </c>
      <c r="K32" s="17">
        <f t="shared" si="5"/>
        <v>119355.07706834123</v>
      </c>
      <c r="L32" s="17">
        <f t="shared" si="5"/>
        <v>122935.72938039147</v>
      </c>
      <c r="M32" s="17">
        <f t="shared" si="5"/>
        <v>126623.80126180321</v>
      </c>
      <c r="N32" s="17">
        <f t="shared" si="5"/>
        <v>130422.5152996573</v>
      </c>
      <c r="O32" s="17">
        <f t="shared" si="6"/>
        <v>134335.19075864702</v>
      </c>
      <c r="P32" s="17">
        <f t="shared" si="7"/>
        <v>138365.24648140644</v>
      </c>
      <c r="Q32" s="17">
        <f t="shared" si="8"/>
        <v>142516.20387584865</v>
      </c>
      <c r="R32" s="17">
        <f t="shared" si="9"/>
        <v>146791.6899921241</v>
      </c>
      <c r="S32" s="17">
        <f t="shared" si="10"/>
        <v>151195.44069188784</v>
      </c>
      <c r="T32" s="17">
        <f t="shared" si="11"/>
        <v>155731.30391264448</v>
      </c>
      <c r="U32" s="17">
        <f t="shared" si="12"/>
        <v>160403.24303002382</v>
      </c>
      <c r="V32" s="17">
        <f t="shared" si="13"/>
        <v>165215.34032092453</v>
      </c>
      <c r="W32" s="17">
        <f t="shared" si="14"/>
        <v>170171.80053055228</v>
      </c>
      <c r="X32" s="17">
        <f t="shared" si="15"/>
        <v>175276.95454646886</v>
      </c>
      <c r="Y32" s="17">
        <f t="shared" si="16"/>
        <v>180535.26318286292</v>
      </c>
      <c r="Z32" s="17">
        <f t="shared" si="17"/>
        <v>185951.32107834882</v>
      </c>
      <c r="AA32" s="17">
        <f t="shared" si="18"/>
        <v>191529.86071069929</v>
      </c>
      <c r="AB32" s="30"/>
    </row>
    <row r="33" spans="1:28" x14ac:dyDescent="0.25">
      <c r="A33" s="29"/>
      <c r="E33" s="31"/>
      <c r="H33" s="31"/>
      <c r="I33" s="64"/>
      <c r="J33" s="31"/>
      <c r="L33" s="1"/>
      <c r="M33" s="1"/>
      <c r="N33" s="1"/>
      <c r="O33" s="1"/>
      <c r="P33" s="1"/>
      <c r="Q33" s="1"/>
      <c r="R33" s="1"/>
      <c r="S33" s="1"/>
      <c r="T33" s="1"/>
      <c r="U33" s="1"/>
      <c r="V33" s="1"/>
      <c r="W33" s="1"/>
      <c r="X33" s="1"/>
      <c r="Y33" s="1"/>
      <c r="Z33" s="1"/>
      <c r="AA33" s="1"/>
      <c r="AB33" s="30"/>
    </row>
    <row r="34" spans="1:28" ht="15.75" thickBot="1" x14ac:dyDescent="0.3">
      <c r="A34" s="32"/>
      <c r="B34" s="33"/>
      <c r="C34" s="33"/>
      <c r="D34" s="33"/>
      <c r="E34" s="33"/>
      <c r="F34" s="33"/>
      <c r="G34" s="33"/>
      <c r="H34" s="33"/>
      <c r="I34" s="66"/>
      <c r="J34" s="33"/>
      <c r="K34" s="33"/>
      <c r="L34" s="33"/>
      <c r="M34" s="66"/>
      <c r="N34" s="66"/>
      <c r="O34" s="66"/>
      <c r="P34" s="66"/>
      <c r="Q34" s="66"/>
      <c r="R34" s="66"/>
      <c r="S34" s="66"/>
      <c r="T34" s="66"/>
      <c r="U34" s="66"/>
      <c r="V34" s="66"/>
      <c r="W34" s="66"/>
      <c r="X34" s="66"/>
      <c r="Y34" s="66"/>
      <c r="Z34" s="66"/>
      <c r="AA34" s="66"/>
      <c r="AB34" s="79"/>
    </row>
    <row r="35" spans="1:28" x14ac:dyDescent="0.25">
      <c r="L35" s="1"/>
    </row>
    <row r="36" spans="1:28" x14ac:dyDescent="0.25">
      <c r="L36" s="1"/>
    </row>
    <row r="37" spans="1:28" ht="15.75" thickBot="1" x14ac:dyDescent="0.3">
      <c r="F37" s="4"/>
      <c r="G37" s="4"/>
      <c r="H37" s="4"/>
      <c r="J37"/>
      <c r="K37"/>
      <c r="L37" s="67"/>
      <c r="M37" s="67"/>
      <c r="N37" s="67"/>
    </row>
    <row r="38" spans="1:28" ht="27" x14ac:dyDescent="0.25">
      <c r="B38" s="85" t="s">
        <v>48</v>
      </c>
      <c r="C38" s="63" t="s">
        <v>139</v>
      </c>
      <c r="D38" s="63" t="s">
        <v>140</v>
      </c>
      <c r="E38" s="63" t="s">
        <v>141</v>
      </c>
      <c r="F38" s="60" t="s">
        <v>142</v>
      </c>
      <c r="G38" s="2" t="s">
        <v>37</v>
      </c>
      <c r="H38" s="2" t="s">
        <v>38</v>
      </c>
      <c r="I38" s="2" t="s">
        <v>39</v>
      </c>
      <c r="J38" s="2" t="s">
        <v>40</v>
      </c>
      <c r="K38" s="3" t="s">
        <v>41</v>
      </c>
      <c r="L38" s="3" t="s">
        <v>42</v>
      </c>
      <c r="M38" s="3" t="s">
        <v>43</v>
      </c>
      <c r="N38" s="3" t="s">
        <v>44</v>
      </c>
      <c r="O38" s="3" t="s">
        <v>45</v>
      </c>
      <c r="P38" s="3" t="s">
        <v>46</v>
      </c>
      <c r="Q38" s="3" t="s">
        <v>47</v>
      </c>
      <c r="R38" s="3" t="s">
        <v>153</v>
      </c>
      <c r="S38" s="3" t="s">
        <v>154</v>
      </c>
      <c r="T38" s="3" t="s">
        <v>155</v>
      </c>
      <c r="U38" s="3" t="s">
        <v>156</v>
      </c>
      <c r="V38" s="3" t="s">
        <v>157</v>
      </c>
      <c r="W38" s="3" t="s">
        <v>158</v>
      </c>
      <c r="X38" s="3" t="s">
        <v>159</v>
      </c>
      <c r="Y38" s="3" t="s">
        <v>160</v>
      </c>
      <c r="Z38" s="3" t="s">
        <v>161</v>
      </c>
      <c r="AA38" s="3" t="s">
        <v>162</v>
      </c>
    </row>
    <row r="39" spans="1:28" ht="15.75" thickBot="1" x14ac:dyDescent="0.3">
      <c r="B39" s="86"/>
      <c r="C39" s="68">
        <f>Calculator!C13</f>
        <v>0</v>
      </c>
      <c r="D39" s="69">
        <f>Calculator!D13</f>
        <v>47119</v>
      </c>
      <c r="E39" s="69">
        <f>Calculator!E13</f>
        <v>47483</v>
      </c>
      <c r="F39" s="71">
        <f>SUM(G39:AA39)</f>
        <v>0</v>
      </c>
      <c r="G39" s="34">
        <f t="shared" ref="G39:Q39" si="19">IF(AND($D$39&lt;=G43,$E$39&gt;=G42),
     IF($D$39&lt;=G42,
        IF($E$39&lt;=G43,
           G49*($E$39-G42+1)/365,
           G49*(G43-G42+1)/365),
        IF($E$39&lt;=G43,
           G49*($E$39-$D$39+1)/365,
           G49*(G43-$D$39+1)/365)),
     0)</f>
        <v>0</v>
      </c>
      <c r="H39" s="34">
        <f t="shared" si="19"/>
        <v>0</v>
      </c>
      <c r="I39" s="34">
        <f t="shared" si="19"/>
        <v>0</v>
      </c>
      <c r="J39" s="34">
        <f t="shared" si="19"/>
        <v>0</v>
      </c>
      <c r="K39" s="34">
        <f t="shared" si="19"/>
        <v>0</v>
      </c>
      <c r="L39" s="34">
        <f t="shared" si="19"/>
        <v>0</v>
      </c>
      <c r="M39" s="34">
        <f t="shared" si="19"/>
        <v>0</v>
      </c>
      <c r="N39" s="34">
        <f t="shared" si="19"/>
        <v>0</v>
      </c>
      <c r="O39" s="34">
        <f t="shared" si="19"/>
        <v>0</v>
      </c>
      <c r="P39" s="34">
        <f t="shared" si="19"/>
        <v>0</v>
      </c>
      <c r="Q39" s="34">
        <f t="shared" si="19"/>
        <v>0</v>
      </c>
      <c r="R39" s="34">
        <f t="shared" ref="R39:AA39" si="20">IF(AND($D$39&lt;=R43,$E$39&gt;=R42),
     IF($D$39&lt;=R42,
        IF($E$39&lt;=R43,
           R49*($E$39-R42+1)/365,
           R49*(R43-R42+1)/365),
        IF($E$39&lt;=R43,
           R49*($E$39-$D$39+1)/365,
           R49*(R43-$D$39+1)/365)),
     0)</f>
        <v>0</v>
      </c>
      <c r="S39" s="34">
        <f t="shared" si="20"/>
        <v>0</v>
      </c>
      <c r="T39" s="34">
        <f t="shared" si="20"/>
        <v>0</v>
      </c>
      <c r="U39" s="34">
        <f t="shared" si="20"/>
        <v>0</v>
      </c>
      <c r="V39" s="34">
        <f t="shared" si="20"/>
        <v>0</v>
      </c>
      <c r="W39" s="34">
        <f t="shared" si="20"/>
        <v>0</v>
      </c>
      <c r="X39" s="34">
        <f t="shared" si="20"/>
        <v>0</v>
      </c>
      <c r="Y39" s="34">
        <f t="shared" si="20"/>
        <v>0</v>
      </c>
      <c r="Z39" s="34">
        <f t="shared" si="20"/>
        <v>0</v>
      </c>
      <c r="AA39" s="34">
        <f t="shared" si="20"/>
        <v>0</v>
      </c>
    </row>
    <row r="40" spans="1:28" x14ac:dyDescent="0.25">
      <c r="C40" s="4"/>
      <c r="G40" s="4"/>
      <c r="H40" s="4"/>
      <c r="J40" s="4"/>
      <c r="K40" s="4"/>
    </row>
    <row r="41" spans="1:28" s="5" customFormat="1" ht="27" x14ac:dyDescent="0.25">
      <c r="B41" s="35" t="s">
        <v>22</v>
      </c>
      <c r="C41" s="35" t="s">
        <v>23</v>
      </c>
      <c r="D41" s="35" t="s">
        <v>24</v>
      </c>
      <c r="E41" s="35" t="s">
        <v>25</v>
      </c>
      <c r="F41" s="35"/>
      <c r="G41" s="35" t="s">
        <v>37</v>
      </c>
      <c r="H41" s="35" t="s">
        <v>38</v>
      </c>
      <c r="I41" s="35" t="s">
        <v>39</v>
      </c>
      <c r="J41" s="35" t="s">
        <v>40</v>
      </c>
      <c r="K41" s="35" t="s">
        <v>41</v>
      </c>
      <c r="L41" s="35" t="s">
        <v>42</v>
      </c>
      <c r="M41" s="35" t="s">
        <v>43</v>
      </c>
      <c r="N41" s="35" t="s">
        <v>44</v>
      </c>
      <c r="O41" s="35" t="s">
        <v>45</v>
      </c>
      <c r="P41" s="35" t="s">
        <v>46</v>
      </c>
      <c r="Q41" s="35" t="s">
        <v>47</v>
      </c>
      <c r="R41" s="35" t="s">
        <v>153</v>
      </c>
      <c r="S41" s="35" t="s">
        <v>154</v>
      </c>
      <c r="T41" s="35" t="s">
        <v>155</v>
      </c>
      <c r="U41" s="35" t="s">
        <v>156</v>
      </c>
      <c r="V41" s="35" t="s">
        <v>157</v>
      </c>
      <c r="W41" s="35" t="s">
        <v>158</v>
      </c>
      <c r="X41" s="35" t="s">
        <v>159</v>
      </c>
      <c r="Y41" s="35" t="s">
        <v>160</v>
      </c>
      <c r="Z41" s="35" t="s">
        <v>161</v>
      </c>
      <c r="AA41" s="35" t="s">
        <v>162</v>
      </c>
    </row>
    <row r="42" spans="1:28" s="5" customFormat="1" x14ac:dyDescent="0.25">
      <c r="B42" s="87" t="s">
        <v>49</v>
      </c>
      <c r="C42" s="88"/>
      <c r="D42" s="88"/>
      <c r="E42" s="88"/>
      <c r="F42" s="89"/>
      <c r="G42" s="36">
        <v>45474</v>
      </c>
      <c r="H42" s="36">
        <v>45839</v>
      </c>
      <c r="I42" s="36">
        <v>46204</v>
      </c>
      <c r="J42" s="36">
        <v>46569</v>
      </c>
      <c r="K42" s="36">
        <v>46935</v>
      </c>
      <c r="L42" s="36">
        <v>47300</v>
      </c>
      <c r="M42" s="36">
        <v>47665</v>
      </c>
      <c r="N42" s="36">
        <v>48030</v>
      </c>
      <c r="O42" s="36">
        <v>48396</v>
      </c>
      <c r="P42" s="36">
        <v>48761</v>
      </c>
      <c r="Q42" s="36">
        <v>49126</v>
      </c>
      <c r="R42" s="36">
        <v>49492</v>
      </c>
      <c r="S42" s="36">
        <v>49859</v>
      </c>
      <c r="T42" s="36">
        <v>50225</v>
      </c>
      <c r="U42" s="36">
        <v>50591</v>
      </c>
      <c r="V42" s="36">
        <v>50957</v>
      </c>
      <c r="W42" s="36">
        <v>51324</v>
      </c>
      <c r="X42" s="36">
        <v>51690</v>
      </c>
      <c r="Y42" s="36">
        <v>52056</v>
      </c>
      <c r="Z42" s="36">
        <v>52422</v>
      </c>
      <c r="AA42" s="36">
        <v>52789</v>
      </c>
    </row>
    <row r="43" spans="1:28" s="5" customFormat="1" x14ac:dyDescent="0.25">
      <c r="B43" s="87" t="s">
        <v>50</v>
      </c>
      <c r="C43" s="88"/>
      <c r="D43" s="88"/>
      <c r="E43" s="88"/>
      <c r="F43" s="89"/>
      <c r="G43" s="36">
        <v>45838</v>
      </c>
      <c r="H43" s="36">
        <v>46203</v>
      </c>
      <c r="I43" s="36">
        <v>46568</v>
      </c>
      <c r="J43" s="36">
        <v>46934</v>
      </c>
      <c r="K43" s="36">
        <v>47299</v>
      </c>
      <c r="L43" s="36">
        <v>47664</v>
      </c>
      <c r="M43" s="36">
        <v>48029</v>
      </c>
      <c r="N43" s="36">
        <v>48395</v>
      </c>
      <c r="O43" s="36">
        <v>48760</v>
      </c>
      <c r="P43" s="36">
        <v>49125</v>
      </c>
      <c r="Q43" s="36">
        <v>49490</v>
      </c>
      <c r="R43" s="36">
        <v>49857</v>
      </c>
      <c r="S43" s="36">
        <v>50223</v>
      </c>
      <c r="T43" s="36">
        <v>50589</v>
      </c>
      <c r="U43" s="36">
        <v>50955</v>
      </c>
      <c r="V43" s="36">
        <v>51322</v>
      </c>
      <c r="W43" s="36">
        <v>51688</v>
      </c>
      <c r="X43" s="36">
        <v>52054</v>
      </c>
      <c r="Y43" s="36">
        <v>52420</v>
      </c>
      <c r="Z43" s="36">
        <v>52787</v>
      </c>
      <c r="AA43" s="36">
        <v>53153</v>
      </c>
    </row>
    <row r="44" spans="1:28" s="5" customFormat="1" x14ac:dyDescent="0.25">
      <c r="B44" s="37" t="s">
        <v>28</v>
      </c>
      <c r="C44" s="38">
        <f>IF(C39&gt;C16,C16,C39)</f>
        <v>0</v>
      </c>
      <c r="D44" s="39">
        <v>0.1</v>
      </c>
      <c r="E44" s="39">
        <f>E16</f>
        <v>4.7109771848859242E-2</v>
      </c>
      <c r="F44" s="38"/>
      <c r="G44" s="17">
        <f>ROUND(C44*E44,0)</f>
        <v>0</v>
      </c>
      <c r="H44" s="38">
        <f>G44*1.03</f>
        <v>0</v>
      </c>
      <c r="I44" s="38">
        <f t="shared" ref="I44:R48" si="21">H44*1.03</f>
        <v>0</v>
      </c>
      <c r="J44" s="38">
        <f t="shared" si="21"/>
        <v>0</v>
      </c>
      <c r="K44" s="38">
        <f t="shared" si="21"/>
        <v>0</v>
      </c>
      <c r="L44" s="38">
        <f t="shared" si="21"/>
        <v>0</v>
      </c>
      <c r="M44" s="38">
        <f t="shared" si="21"/>
        <v>0</v>
      </c>
      <c r="N44" s="38">
        <f t="shared" si="21"/>
        <v>0</v>
      </c>
      <c r="O44" s="38">
        <f t="shared" si="21"/>
        <v>0</v>
      </c>
      <c r="P44" s="38">
        <f t="shared" si="21"/>
        <v>0</v>
      </c>
      <c r="Q44" s="38">
        <f t="shared" si="21"/>
        <v>0</v>
      </c>
      <c r="R44" s="38">
        <f t="shared" si="21"/>
        <v>0</v>
      </c>
      <c r="S44" s="38">
        <f t="shared" ref="S44:S48" si="22">R44*1.03</f>
        <v>0</v>
      </c>
      <c r="T44" s="38">
        <f t="shared" ref="T44:T48" si="23">S44*1.03</f>
        <v>0</v>
      </c>
      <c r="U44" s="38">
        <f t="shared" ref="U44:U48" si="24">T44*1.03</f>
        <v>0</v>
      </c>
      <c r="V44" s="38">
        <f t="shared" ref="V44:V48" si="25">U44*1.03</f>
        <v>0</v>
      </c>
      <c r="W44" s="38">
        <f t="shared" ref="W44:W48" si="26">V44*1.03</f>
        <v>0</v>
      </c>
      <c r="X44" s="38">
        <f t="shared" ref="X44:X48" si="27">W44*1.03</f>
        <v>0</v>
      </c>
      <c r="Y44" s="38">
        <f t="shared" ref="Y44:Y48" si="28">X44*1.03</f>
        <v>0</v>
      </c>
      <c r="Z44" s="38">
        <f t="shared" ref="Z44:Z48" si="29">Y44*1.03</f>
        <v>0</v>
      </c>
      <c r="AA44" s="38">
        <f t="shared" ref="AA44:AA48" si="30">Z44*1.03</f>
        <v>0</v>
      </c>
    </row>
    <row r="45" spans="1:28" s="5" customFormat="1" x14ac:dyDescent="0.25">
      <c r="B45" s="16" t="s">
        <v>29</v>
      </c>
      <c r="C45" s="17">
        <f>IF(AND(C39&gt;C16,C39&gt;C18),C17,IF((C39-C16)&lt;0,0,C39-C16))</f>
        <v>0</v>
      </c>
      <c r="D45" s="23">
        <v>0.15</v>
      </c>
      <c r="E45" s="23">
        <f>E17</f>
        <v>4.710937926873577E-2</v>
      </c>
      <c r="F45" s="17"/>
      <c r="G45" s="17">
        <f>ROUND(C45*E45,0)</f>
        <v>0</v>
      </c>
      <c r="H45" s="17">
        <f t="shared" ref="H45:N48" si="31">G45*1.03</f>
        <v>0</v>
      </c>
      <c r="I45" s="17">
        <f t="shared" si="31"/>
        <v>0</v>
      </c>
      <c r="J45" s="17">
        <f t="shared" si="31"/>
        <v>0</v>
      </c>
      <c r="K45" s="17">
        <f t="shared" si="31"/>
        <v>0</v>
      </c>
      <c r="L45" s="17">
        <f t="shared" si="21"/>
        <v>0</v>
      </c>
      <c r="M45" s="17">
        <f t="shared" si="21"/>
        <v>0</v>
      </c>
      <c r="N45" s="17">
        <f t="shared" si="31"/>
        <v>0</v>
      </c>
      <c r="O45" s="17">
        <f t="shared" si="21"/>
        <v>0</v>
      </c>
      <c r="P45" s="17">
        <f t="shared" si="21"/>
        <v>0</v>
      </c>
      <c r="Q45" s="17">
        <f t="shared" si="21"/>
        <v>0</v>
      </c>
      <c r="R45" s="17">
        <f t="shared" si="21"/>
        <v>0</v>
      </c>
      <c r="S45" s="17">
        <f t="shared" si="22"/>
        <v>0</v>
      </c>
      <c r="T45" s="17">
        <f t="shared" si="23"/>
        <v>0</v>
      </c>
      <c r="U45" s="17">
        <f t="shared" si="24"/>
        <v>0</v>
      </c>
      <c r="V45" s="17">
        <f t="shared" si="25"/>
        <v>0</v>
      </c>
      <c r="W45" s="17">
        <f t="shared" si="26"/>
        <v>0</v>
      </c>
      <c r="X45" s="17">
        <f t="shared" si="27"/>
        <v>0</v>
      </c>
      <c r="Y45" s="17">
        <f t="shared" si="28"/>
        <v>0</v>
      </c>
      <c r="Z45" s="17">
        <f t="shared" si="29"/>
        <v>0</v>
      </c>
      <c r="AA45" s="17">
        <f t="shared" si="30"/>
        <v>0</v>
      </c>
    </row>
    <row r="46" spans="1:28" s="5" customFormat="1" x14ac:dyDescent="0.25">
      <c r="B46" s="16" t="s">
        <v>30</v>
      </c>
      <c r="C46" s="17">
        <f>IF(AND(C39&gt;C18,C39&gt;SUM(C16:C18)),C18,IF((C39-C18)&lt;0,0,(C39-C18)))</f>
        <v>0</v>
      </c>
      <c r="D46" s="23">
        <v>0.25</v>
      </c>
      <c r="E46" s="23">
        <f>E18</f>
        <v>4.7109536299999998E-2</v>
      </c>
      <c r="F46" s="17"/>
      <c r="G46" s="17">
        <f t="shared" ref="G46:G48" si="32">ROUND(C46*E46,0)</f>
        <v>0</v>
      </c>
      <c r="H46" s="17">
        <f t="shared" si="31"/>
        <v>0</v>
      </c>
      <c r="I46" s="17">
        <f t="shared" si="31"/>
        <v>0</v>
      </c>
      <c r="J46" s="17">
        <f t="shared" si="31"/>
        <v>0</v>
      </c>
      <c r="K46" s="17">
        <f t="shared" si="31"/>
        <v>0</v>
      </c>
      <c r="L46" s="17">
        <f t="shared" si="21"/>
        <v>0</v>
      </c>
      <c r="M46" s="17">
        <f t="shared" si="21"/>
        <v>0</v>
      </c>
      <c r="N46" s="17">
        <f t="shared" si="31"/>
        <v>0</v>
      </c>
      <c r="O46" s="17">
        <f t="shared" si="21"/>
        <v>0</v>
      </c>
      <c r="P46" s="17">
        <f t="shared" si="21"/>
        <v>0</v>
      </c>
      <c r="Q46" s="17">
        <f t="shared" si="21"/>
        <v>0</v>
      </c>
      <c r="R46" s="17">
        <f t="shared" si="21"/>
        <v>0</v>
      </c>
      <c r="S46" s="17">
        <f t="shared" si="22"/>
        <v>0</v>
      </c>
      <c r="T46" s="17">
        <f t="shared" si="23"/>
        <v>0</v>
      </c>
      <c r="U46" s="17">
        <f t="shared" si="24"/>
        <v>0</v>
      </c>
      <c r="V46" s="17">
        <f t="shared" si="25"/>
        <v>0</v>
      </c>
      <c r="W46" s="17">
        <f t="shared" si="26"/>
        <v>0</v>
      </c>
      <c r="X46" s="17">
        <f t="shared" si="27"/>
        <v>0</v>
      </c>
      <c r="Y46" s="17">
        <f t="shared" si="28"/>
        <v>0</v>
      </c>
      <c r="Z46" s="17">
        <f t="shared" si="29"/>
        <v>0</v>
      </c>
      <c r="AA46" s="17">
        <f t="shared" si="30"/>
        <v>0</v>
      </c>
    </row>
    <row r="47" spans="1:28" s="5" customFormat="1" x14ac:dyDescent="0.25">
      <c r="B47" s="16" t="s">
        <v>31</v>
      </c>
      <c r="C47" s="17">
        <f>IF(AND(C39&gt;SUM(C16:C18),C39&gt;SUM(C16:C19)),C19,IF((C39-SUM(C16:C18))&lt;0,0,(C39-SUM(C16:C18))))</f>
        <v>0</v>
      </c>
      <c r="D47" s="23">
        <v>0.5</v>
      </c>
      <c r="E47" s="23">
        <f>E19</f>
        <v>6.7299337571428575E-3</v>
      </c>
      <c r="F47" s="17"/>
      <c r="G47" s="17">
        <f t="shared" si="32"/>
        <v>0</v>
      </c>
      <c r="H47" s="17">
        <f t="shared" si="31"/>
        <v>0</v>
      </c>
      <c r="I47" s="17">
        <f t="shared" si="31"/>
        <v>0</v>
      </c>
      <c r="J47" s="17">
        <f t="shared" si="31"/>
        <v>0</v>
      </c>
      <c r="K47" s="17">
        <f t="shared" si="31"/>
        <v>0</v>
      </c>
      <c r="L47" s="17">
        <f t="shared" si="21"/>
        <v>0</v>
      </c>
      <c r="M47" s="17">
        <f t="shared" si="21"/>
        <v>0</v>
      </c>
      <c r="N47" s="17">
        <f t="shared" si="31"/>
        <v>0</v>
      </c>
      <c r="O47" s="17">
        <f t="shared" si="21"/>
        <v>0</v>
      </c>
      <c r="P47" s="17">
        <f t="shared" si="21"/>
        <v>0</v>
      </c>
      <c r="Q47" s="17">
        <f t="shared" si="21"/>
        <v>0</v>
      </c>
      <c r="R47" s="17">
        <f t="shared" si="21"/>
        <v>0</v>
      </c>
      <c r="S47" s="17">
        <f t="shared" si="22"/>
        <v>0</v>
      </c>
      <c r="T47" s="17">
        <f t="shared" si="23"/>
        <v>0</v>
      </c>
      <c r="U47" s="17">
        <f t="shared" si="24"/>
        <v>0</v>
      </c>
      <c r="V47" s="17">
        <f t="shared" si="25"/>
        <v>0</v>
      </c>
      <c r="W47" s="17">
        <f t="shared" si="26"/>
        <v>0</v>
      </c>
      <c r="X47" s="17">
        <f t="shared" si="27"/>
        <v>0</v>
      </c>
      <c r="Y47" s="17">
        <f t="shared" si="28"/>
        <v>0</v>
      </c>
      <c r="Z47" s="17">
        <f t="shared" si="29"/>
        <v>0</v>
      </c>
      <c r="AA47" s="17">
        <f t="shared" si="30"/>
        <v>0</v>
      </c>
    </row>
    <row r="48" spans="1:28" s="5" customFormat="1" x14ac:dyDescent="0.25">
      <c r="B48" s="16" t="s">
        <v>32</v>
      </c>
      <c r="C48" s="17">
        <f>IF(C39&gt;SUM(C16:C19),C39-SUM(C16:C19),0)</f>
        <v>0</v>
      </c>
      <c r="D48" s="23">
        <v>0</v>
      </c>
      <c r="E48" s="23">
        <v>0</v>
      </c>
      <c r="F48" s="23"/>
      <c r="G48" s="17">
        <f t="shared" si="32"/>
        <v>0</v>
      </c>
      <c r="H48" s="17">
        <f t="shared" si="31"/>
        <v>0</v>
      </c>
      <c r="I48" s="17">
        <f t="shared" si="31"/>
        <v>0</v>
      </c>
      <c r="J48" s="17">
        <f t="shared" si="31"/>
        <v>0</v>
      </c>
      <c r="K48" s="17">
        <f t="shared" si="31"/>
        <v>0</v>
      </c>
      <c r="L48" s="17">
        <f t="shared" si="21"/>
        <v>0</v>
      </c>
      <c r="M48" s="17">
        <f t="shared" si="21"/>
        <v>0</v>
      </c>
      <c r="N48" s="17">
        <f t="shared" si="31"/>
        <v>0</v>
      </c>
      <c r="O48" s="17">
        <f t="shared" si="21"/>
        <v>0</v>
      </c>
      <c r="P48" s="17">
        <f t="shared" si="21"/>
        <v>0</v>
      </c>
      <c r="Q48" s="17">
        <f t="shared" si="21"/>
        <v>0</v>
      </c>
      <c r="R48" s="17">
        <f t="shared" si="21"/>
        <v>0</v>
      </c>
      <c r="S48" s="17">
        <f t="shared" si="22"/>
        <v>0</v>
      </c>
      <c r="T48" s="17">
        <f t="shared" si="23"/>
        <v>0</v>
      </c>
      <c r="U48" s="17">
        <f t="shared" si="24"/>
        <v>0</v>
      </c>
      <c r="V48" s="17">
        <f t="shared" si="25"/>
        <v>0</v>
      </c>
      <c r="W48" s="17">
        <f t="shared" si="26"/>
        <v>0</v>
      </c>
      <c r="X48" s="17">
        <f t="shared" si="27"/>
        <v>0</v>
      </c>
      <c r="Y48" s="17">
        <f t="shared" si="28"/>
        <v>0</v>
      </c>
      <c r="Z48" s="17">
        <f t="shared" si="29"/>
        <v>0</v>
      </c>
      <c r="AA48" s="17">
        <f t="shared" si="30"/>
        <v>0</v>
      </c>
    </row>
    <row r="49" spans="2:27" s="5" customFormat="1" ht="15.75" thickBot="1" x14ac:dyDescent="0.3">
      <c r="B49" s="1"/>
      <c r="C49" s="25">
        <f>SUM(C44:C48)</f>
        <v>0</v>
      </c>
      <c r="D49" s="26"/>
      <c r="E49" s="26"/>
      <c r="F49" s="26"/>
      <c r="G49" s="25">
        <f>ROUND(SUM(G44:G48),0)</f>
        <v>0</v>
      </c>
      <c r="H49" s="25">
        <f t="shared" ref="H49:Q49" si="33">ROUND(SUM(H44:H48),0)</f>
        <v>0</v>
      </c>
      <c r="I49" s="25">
        <f t="shared" si="33"/>
        <v>0</v>
      </c>
      <c r="J49" s="25">
        <f t="shared" si="33"/>
        <v>0</v>
      </c>
      <c r="K49" s="25">
        <f t="shared" si="33"/>
        <v>0</v>
      </c>
      <c r="L49" s="25">
        <f t="shared" si="33"/>
        <v>0</v>
      </c>
      <c r="M49" s="25">
        <f t="shared" si="33"/>
        <v>0</v>
      </c>
      <c r="N49" s="25">
        <f t="shared" si="33"/>
        <v>0</v>
      </c>
      <c r="O49" s="25">
        <f t="shared" si="33"/>
        <v>0</v>
      </c>
      <c r="P49" s="25">
        <f t="shared" si="33"/>
        <v>0</v>
      </c>
      <c r="Q49" s="25">
        <f t="shared" si="33"/>
        <v>0</v>
      </c>
      <c r="R49" s="25">
        <f t="shared" ref="R49:AA49" si="34">ROUND(SUM(R44:R48),0)</f>
        <v>0</v>
      </c>
      <c r="S49" s="25">
        <f t="shared" si="34"/>
        <v>0</v>
      </c>
      <c r="T49" s="25">
        <f t="shared" si="34"/>
        <v>0</v>
      </c>
      <c r="U49" s="25">
        <f t="shared" si="34"/>
        <v>0</v>
      </c>
      <c r="V49" s="25">
        <f t="shared" si="34"/>
        <v>0</v>
      </c>
      <c r="W49" s="25">
        <f t="shared" si="34"/>
        <v>0</v>
      </c>
      <c r="X49" s="25">
        <f t="shared" si="34"/>
        <v>0</v>
      </c>
      <c r="Y49" s="25">
        <f t="shared" si="34"/>
        <v>0</v>
      </c>
      <c r="Z49" s="25">
        <f t="shared" si="34"/>
        <v>0</v>
      </c>
      <c r="AA49" s="25">
        <f t="shared" si="34"/>
        <v>0</v>
      </c>
    </row>
  </sheetData>
  <sheetProtection formatCells="0" formatColumns="0" formatRows="0"/>
  <mergeCells count="9">
    <mergeCell ref="B38:B39"/>
    <mergeCell ref="B42:F42"/>
    <mergeCell ref="B43:F43"/>
    <mergeCell ref="B5:H5"/>
    <mergeCell ref="B6:K6"/>
    <mergeCell ref="B9:G9"/>
    <mergeCell ref="B24:F24"/>
    <mergeCell ref="B25:F25"/>
    <mergeCell ref="C27:N27"/>
  </mergeCells>
  <phoneticPr fontId="15" type="noConversion"/>
  <hyperlinks>
    <hyperlink ref="B24" r:id="rId1" xr:uid="{8E6650D7-44A9-49AF-BC6B-302471494065}"/>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8AAB8-3266-4070-AEE4-3F183E908510}">
  <dimension ref="A1:AB49"/>
  <sheetViews>
    <sheetView topLeftCell="F22" zoomScale="90" zoomScaleNormal="90" workbookViewId="0">
      <selection activeCell="K21" sqref="K21"/>
    </sheetView>
  </sheetViews>
  <sheetFormatPr defaultColWidth="8.7109375" defaultRowHeight="15" x14ac:dyDescent="0.25"/>
  <cols>
    <col min="1" max="1" width="3.7109375" style="1" customWidth="1"/>
    <col min="2" max="2" width="18.85546875" style="1" customWidth="1"/>
    <col min="3" max="3" width="17.7109375" style="1" customWidth="1"/>
    <col min="4" max="4" width="12.5703125" style="1" bestFit="1" customWidth="1"/>
    <col min="5" max="5" width="13" style="1" bestFit="1" customWidth="1"/>
    <col min="6" max="6" width="14.7109375" style="1" customWidth="1"/>
    <col min="7" max="7" width="16.42578125" style="1" customWidth="1"/>
    <col min="8" max="8" width="14.85546875" style="1" bestFit="1" customWidth="1"/>
    <col min="9" max="9" width="12.28515625" style="4" bestFit="1" customWidth="1"/>
    <col min="10" max="10" width="14.85546875" style="1" bestFit="1" customWidth="1"/>
    <col min="11" max="11" width="13.85546875" style="1" bestFit="1" customWidth="1"/>
    <col min="12" max="12" width="12.42578125" style="4" bestFit="1" customWidth="1"/>
    <col min="13" max="13" width="16.7109375" style="4" customWidth="1"/>
    <col min="14" max="14" width="19.140625" style="4" bestFit="1" customWidth="1"/>
    <col min="15" max="27" width="19.28515625" style="4" customWidth="1"/>
    <col min="28" max="16384" width="8.7109375" style="1"/>
  </cols>
  <sheetData>
    <row r="1" spans="2:27" hidden="1" x14ac:dyDescent="0.25"/>
    <row r="2" spans="2:27" hidden="1" x14ac:dyDescent="0.25">
      <c r="B2" s="6" t="s">
        <v>0</v>
      </c>
    </row>
    <row r="3" spans="2:27" hidden="1" x14ac:dyDescent="0.25">
      <c r="B3" s="1" t="s">
        <v>1</v>
      </c>
    </row>
    <row r="4" spans="2:27" hidden="1" x14ac:dyDescent="0.25"/>
    <row r="5" spans="2:27" ht="75" hidden="1" customHeight="1" x14ac:dyDescent="0.25">
      <c r="B5" s="90" t="s">
        <v>2</v>
      </c>
      <c r="C5" s="90"/>
      <c r="D5" s="90"/>
      <c r="E5" s="90"/>
      <c r="F5" s="90"/>
      <c r="G5" s="90"/>
      <c r="H5" s="90"/>
    </row>
    <row r="6" spans="2:27" ht="45" hidden="1" customHeight="1" x14ac:dyDescent="0.25">
      <c r="B6" s="91" t="s">
        <v>3</v>
      </c>
      <c r="C6" s="91"/>
      <c r="D6" s="91"/>
      <c r="E6" s="91"/>
      <c r="F6" s="91"/>
      <c r="G6" s="91"/>
      <c r="H6" s="91"/>
      <c r="I6" s="91"/>
      <c r="J6" s="91"/>
      <c r="K6" s="91"/>
    </row>
    <row r="7" spans="2:27" hidden="1" x14ac:dyDescent="0.25"/>
    <row r="8" spans="2:27" hidden="1" x14ac:dyDescent="0.25">
      <c r="B8" s="7"/>
    </row>
    <row r="9" spans="2:27" ht="15.75" hidden="1" thickBot="1" x14ac:dyDescent="0.3">
      <c r="B9" s="92" t="s">
        <v>4</v>
      </c>
      <c r="C9" s="93"/>
      <c r="D9" s="93"/>
      <c r="E9" s="93"/>
      <c r="F9" s="93"/>
      <c r="G9" s="94"/>
    </row>
    <row r="10" spans="2:27" ht="54.75" hidden="1" thickBot="1" x14ac:dyDescent="0.3">
      <c r="B10" s="8" t="s">
        <v>5</v>
      </c>
      <c r="C10" s="8" t="s">
        <v>6</v>
      </c>
      <c r="D10" s="9" t="s">
        <v>7</v>
      </c>
      <c r="E10" s="9" t="s">
        <v>8</v>
      </c>
      <c r="F10" s="9" t="s">
        <v>9</v>
      </c>
      <c r="G10" s="10" t="s">
        <v>10</v>
      </c>
      <c r="H10" s="11" t="s">
        <v>11</v>
      </c>
      <c r="I10" s="12" t="s">
        <v>12</v>
      </c>
      <c r="J10" s="13" t="s">
        <v>13</v>
      </c>
      <c r="K10" s="13" t="s">
        <v>14</v>
      </c>
      <c r="L10" s="12" t="s">
        <v>15</v>
      </c>
      <c r="M10" s="14" t="s">
        <v>16</v>
      </c>
      <c r="N10" s="15" t="s">
        <v>17</v>
      </c>
      <c r="O10" s="1"/>
      <c r="P10" s="1"/>
      <c r="Q10" s="1"/>
      <c r="R10" s="1"/>
      <c r="S10" s="1"/>
      <c r="T10" s="1"/>
      <c r="U10" s="1"/>
      <c r="V10" s="1"/>
      <c r="W10" s="1"/>
      <c r="X10" s="1"/>
      <c r="Y10" s="1"/>
      <c r="Z10" s="1"/>
      <c r="AA10" s="1"/>
    </row>
    <row r="11" spans="2:27" hidden="1" x14ac:dyDescent="0.25">
      <c r="B11" s="16" t="s">
        <v>18</v>
      </c>
      <c r="C11" s="17" t="s">
        <v>19</v>
      </c>
      <c r="D11" s="17" t="s">
        <v>20</v>
      </c>
      <c r="E11" s="18">
        <v>1</v>
      </c>
      <c r="F11" s="17">
        <f>61966.42*1.03</f>
        <v>63825.412600000003</v>
      </c>
      <c r="G11" s="19">
        <v>1</v>
      </c>
      <c r="H11" s="20">
        <v>35.78</v>
      </c>
      <c r="I11" s="21">
        <f t="shared" ref="I11" si="0">G11*F11</f>
        <v>63825.412600000003</v>
      </c>
      <c r="J11" s="22">
        <v>0.34200000000000003</v>
      </c>
      <c r="K11" s="21">
        <f t="shared" ref="K11" si="1">IFERROR(ROUND(I11*J11,2),"")</f>
        <v>21828.29</v>
      </c>
      <c r="L11" s="21">
        <f t="shared" ref="L11" si="2">IFERROR(I11+K11,"")</f>
        <v>85653.702600000004</v>
      </c>
      <c r="M11" s="21">
        <v>8565.3700000000008</v>
      </c>
      <c r="N11" s="21">
        <f t="shared" ref="N11" si="3">IFERROR(L11+M11,"")</f>
        <v>94219.0726</v>
      </c>
      <c r="O11" s="1"/>
      <c r="P11" s="1"/>
      <c r="Q11" s="1"/>
      <c r="R11" s="1"/>
      <c r="S11" s="1"/>
      <c r="T11" s="1"/>
      <c r="U11" s="1"/>
      <c r="V11" s="1"/>
      <c r="W11" s="1"/>
      <c r="X11" s="1"/>
      <c r="Y11" s="1"/>
      <c r="Z11" s="1"/>
      <c r="AA11" s="1"/>
    </row>
    <row r="12" spans="2:27" hidden="1" x14ac:dyDescent="0.25"/>
    <row r="13" spans="2:27" hidden="1" x14ac:dyDescent="0.25"/>
    <row r="14" spans="2:27" hidden="1" x14ac:dyDescent="0.25">
      <c r="B14" s="55" t="s">
        <v>21</v>
      </c>
      <c r="C14" s="56">
        <v>8000000</v>
      </c>
    </row>
    <row r="15" spans="2:27" ht="27.75" hidden="1" thickBot="1" x14ac:dyDescent="0.3">
      <c r="B15" s="58" t="s">
        <v>22</v>
      </c>
      <c r="C15" s="58" t="s">
        <v>23</v>
      </c>
      <c r="D15" s="11" t="s">
        <v>24</v>
      </c>
      <c r="E15" s="11" t="s">
        <v>25</v>
      </c>
      <c r="F15" s="59" t="s">
        <v>26</v>
      </c>
      <c r="H15" s="40" t="s">
        <v>27</v>
      </c>
      <c r="J15" s="4"/>
      <c r="K15" s="4"/>
      <c r="L15" s="43"/>
      <c r="M15" s="1"/>
      <c r="N15" s="1"/>
      <c r="O15" s="1"/>
      <c r="P15" s="1"/>
      <c r="Q15" s="1"/>
      <c r="R15" s="1"/>
      <c r="S15" s="1"/>
      <c r="T15" s="1"/>
      <c r="U15" s="1"/>
      <c r="V15" s="1"/>
      <c r="W15" s="1"/>
      <c r="X15" s="1"/>
      <c r="Y15" s="1"/>
      <c r="Z15" s="1"/>
      <c r="AA15" s="1"/>
    </row>
    <row r="16" spans="2:27" hidden="1" x14ac:dyDescent="0.25">
      <c r="B16" s="37" t="s">
        <v>28</v>
      </c>
      <c r="C16" s="38">
        <f>IF(C14&gt;H16,H16,C14)</f>
        <v>199999</v>
      </c>
      <c r="D16" s="39">
        <v>0.1</v>
      </c>
      <c r="E16" s="57">
        <f>(D16*$N$11)/H16</f>
        <v>4.7109771848859242E-2</v>
      </c>
      <c r="F16" s="38">
        <f>ROUND(C16*E16,0)</f>
        <v>9422</v>
      </c>
      <c r="G16" s="4"/>
      <c r="H16" s="41">
        <v>199999</v>
      </c>
      <c r="J16" s="4"/>
      <c r="K16" s="4"/>
      <c r="M16" s="1"/>
      <c r="N16" s="1"/>
      <c r="O16" s="1"/>
      <c r="P16" s="1"/>
      <c r="Q16" s="1"/>
      <c r="R16" s="1"/>
      <c r="S16" s="1"/>
      <c r="T16" s="1"/>
      <c r="U16" s="1"/>
      <c r="V16" s="1"/>
      <c r="W16" s="1"/>
      <c r="X16" s="1"/>
      <c r="Y16" s="1"/>
      <c r="Z16" s="1"/>
      <c r="AA16" s="1"/>
    </row>
    <row r="17" spans="1:28" hidden="1" x14ac:dyDescent="0.25">
      <c r="B17" s="16" t="s">
        <v>29</v>
      </c>
      <c r="C17" s="17">
        <f>IF(AND(C14&gt;H16,C14&gt;H18),H17,IF((C14-H16)&lt;0,0,(C14-H16)))</f>
        <v>300001</v>
      </c>
      <c r="D17" s="23">
        <v>0.15</v>
      </c>
      <c r="E17" s="24">
        <f>(D17*$N$11)/H17</f>
        <v>4.710937926873577E-2</v>
      </c>
      <c r="F17" s="17">
        <f>ROUND(C17*E17,0)</f>
        <v>14133</v>
      </c>
      <c r="G17" s="4"/>
      <c r="H17" s="41">
        <v>300001</v>
      </c>
      <c r="J17" s="4"/>
      <c r="K17" s="4"/>
      <c r="M17" s="1"/>
      <c r="N17" s="1"/>
      <c r="O17" s="1"/>
      <c r="P17" s="1"/>
      <c r="Q17" s="1"/>
      <c r="R17" s="1"/>
      <c r="S17" s="1"/>
      <c r="T17" s="1"/>
      <c r="U17" s="1"/>
      <c r="V17" s="1"/>
      <c r="W17" s="1"/>
      <c r="X17" s="1"/>
      <c r="Y17" s="1"/>
      <c r="Z17" s="1"/>
      <c r="AA17" s="1"/>
    </row>
    <row r="18" spans="1:28" hidden="1" x14ac:dyDescent="0.25">
      <c r="B18" s="16" t="s">
        <v>30</v>
      </c>
      <c r="C18" s="17">
        <f>IF(AND(C14&gt;H18,C14&gt;(SUM(H16:H18))),H18,IF((C14-H18)&lt;0,0,(C14-H18)))</f>
        <v>500000</v>
      </c>
      <c r="D18" s="23">
        <v>0.25</v>
      </c>
      <c r="E18" s="24">
        <f>(D18*$N$11)/H18</f>
        <v>4.7109536299999998E-2</v>
      </c>
      <c r="F18" s="17">
        <f t="shared" ref="F18:F20" si="4">ROUND(C18*E18,0)</f>
        <v>23555</v>
      </c>
      <c r="G18" s="4"/>
      <c r="H18" s="41">
        <v>500000</v>
      </c>
      <c r="J18" s="4"/>
      <c r="K18" s="4"/>
      <c r="M18" s="1"/>
      <c r="N18" s="1"/>
      <c r="O18" s="1"/>
      <c r="P18" s="1"/>
      <c r="Q18" s="1"/>
      <c r="R18" s="1"/>
      <c r="S18" s="1"/>
      <c r="T18" s="1"/>
      <c r="U18" s="1"/>
      <c r="V18" s="1"/>
      <c r="W18" s="1"/>
      <c r="X18" s="1"/>
      <c r="Y18" s="1"/>
      <c r="Z18" s="1"/>
      <c r="AA18" s="1"/>
    </row>
    <row r="19" spans="1:28" hidden="1" x14ac:dyDescent="0.25">
      <c r="B19" s="16" t="s">
        <v>31</v>
      </c>
      <c r="C19" s="17">
        <f>IF(AND(C14&gt;SUM(H16:H18),C14&gt;SUM(H16:H19)),H19,IF((C14-SUM(H16:H18))&lt;0,0,(C14-SUM(H16:H18))))</f>
        <v>7000000</v>
      </c>
      <c r="D19" s="23">
        <v>0.5</v>
      </c>
      <c r="E19" s="24">
        <f>(D19*$N$11)/H19</f>
        <v>6.7299337571428575E-3</v>
      </c>
      <c r="F19" s="17">
        <f t="shared" si="4"/>
        <v>47110</v>
      </c>
      <c r="G19" s="4"/>
      <c r="H19" s="41">
        <v>7000000</v>
      </c>
      <c r="J19" s="4"/>
      <c r="K19" s="4"/>
      <c r="M19" s="1"/>
      <c r="N19" s="1"/>
      <c r="O19" s="1"/>
      <c r="P19" s="1"/>
      <c r="Q19" s="1"/>
      <c r="R19" s="1"/>
      <c r="S19" s="1"/>
      <c r="T19" s="1"/>
      <c r="U19" s="1"/>
      <c r="V19" s="1"/>
      <c r="W19" s="1"/>
      <c r="X19" s="1"/>
      <c r="Y19" s="1"/>
      <c r="Z19" s="1"/>
      <c r="AA19" s="1"/>
    </row>
    <row r="20" spans="1:28" ht="15.75" hidden="1" thickBot="1" x14ac:dyDescent="0.3">
      <c r="B20" s="16" t="s">
        <v>32</v>
      </c>
      <c r="C20" s="17">
        <f>IF(C14&gt;SUM(H16:H19),C14-SUM(H16:H19),0)</f>
        <v>0</v>
      </c>
      <c r="D20" s="23">
        <v>0</v>
      </c>
      <c r="E20" s="23">
        <v>0</v>
      </c>
      <c r="F20" s="17">
        <f t="shared" si="4"/>
        <v>0</v>
      </c>
      <c r="G20" s="4"/>
      <c r="H20" s="42"/>
      <c r="J20" s="4"/>
      <c r="K20" s="4"/>
      <c r="M20" s="1"/>
      <c r="N20" s="1"/>
      <c r="O20" s="1"/>
      <c r="P20" s="1"/>
      <c r="Q20" s="1"/>
      <c r="R20" s="1"/>
      <c r="S20" s="1"/>
      <c r="T20" s="1"/>
      <c r="U20" s="1"/>
      <c r="V20" s="1"/>
      <c r="W20" s="1"/>
      <c r="X20" s="1"/>
      <c r="Y20" s="1"/>
      <c r="Z20" s="1"/>
      <c r="AA20" s="1"/>
    </row>
    <row r="21" spans="1:28" ht="15.75" hidden="1" thickBot="1" x14ac:dyDescent="0.3">
      <c r="C21" s="25">
        <f>SUM(C16:C20)</f>
        <v>8000000</v>
      </c>
      <c r="D21" s="26"/>
      <c r="E21" s="26"/>
      <c r="F21" s="25">
        <f>SUM(F16:F20)</f>
        <v>94220</v>
      </c>
      <c r="G21" s="4"/>
      <c r="H21" s="4"/>
      <c r="I21" s="1"/>
      <c r="K21" s="4"/>
      <c r="M21" s="1"/>
    </row>
    <row r="22" spans="1:28" ht="15.75" thickBot="1" x14ac:dyDescent="0.3">
      <c r="G22" s="4"/>
      <c r="H22" s="4"/>
    </row>
    <row r="23" spans="1:28" x14ac:dyDescent="0.25">
      <c r="A23" s="27"/>
      <c r="B23" s="28"/>
      <c r="C23" s="28"/>
      <c r="D23" s="28"/>
      <c r="E23" s="28"/>
      <c r="F23" s="28"/>
      <c r="G23" s="28"/>
      <c r="H23" s="28"/>
      <c r="I23" s="65"/>
      <c r="J23" s="28"/>
      <c r="K23" s="28"/>
      <c r="L23" s="28"/>
      <c r="M23" s="65"/>
      <c r="N23" s="65"/>
      <c r="O23" s="65"/>
      <c r="P23" s="65"/>
      <c r="Q23" s="65"/>
      <c r="R23" s="65"/>
      <c r="S23" s="65"/>
      <c r="T23" s="65"/>
      <c r="U23" s="65"/>
      <c r="V23" s="65"/>
      <c r="W23" s="65"/>
      <c r="X23" s="65"/>
      <c r="Y23" s="65"/>
      <c r="Z23" s="65"/>
      <c r="AA23" s="65"/>
      <c r="AB23" s="77"/>
    </row>
    <row r="24" spans="1:28" x14ac:dyDescent="0.25">
      <c r="A24" s="29"/>
      <c r="B24" s="84" t="s">
        <v>33</v>
      </c>
      <c r="C24" s="84"/>
      <c r="D24" s="84"/>
      <c r="E24" s="84"/>
      <c r="F24" s="84"/>
      <c r="I24" s="31"/>
      <c r="L24" s="1"/>
      <c r="M24" s="31"/>
      <c r="N24" s="31"/>
      <c r="O24" s="31"/>
      <c r="P24" s="31"/>
      <c r="Q24" s="31"/>
      <c r="R24" s="31"/>
      <c r="S24" s="31"/>
      <c r="T24" s="31"/>
      <c r="U24" s="31"/>
      <c r="V24" s="31"/>
      <c r="W24" s="31"/>
      <c r="X24" s="31"/>
      <c r="Y24" s="31"/>
      <c r="Z24" s="31"/>
      <c r="AA24" s="31"/>
      <c r="AB24" s="30"/>
    </row>
    <row r="25" spans="1:28" ht="177" customHeight="1" x14ac:dyDescent="0.25">
      <c r="A25" s="29"/>
      <c r="B25" s="83" t="s">
        <v>34</v>
      </c>
      <c r="C25" s="83"/>
      <c r="D25" s="83"/>
      <c r="E25" s="83"/>
      <c r="F25" s="83"/>
      <c r="G25" s="80"/>
      <c r="H25" s="80"/>
      <c r="I25" s="80"/>
      <c r="L25" s="31"/>
      <c r="M25" s="31"/>
      <c r="N25" s="31"/>
      <c r="O25" s="31"/>
      <c r="P25" s="31"/>
      <c r="Q25" s="31"/>
      <c r="R25" s="31"/>
      <c r="S25" s="31"/>
      <c r="T25" s="31"/>
      <c r="U25" s="31"/>
      <c r="V25" s="31"/>
      <c r="W25" s="31"/>
      <c r="X25" s="31"/>
      <c r="Y25" s="31"/>
      <c r="Z25" s="31"/>
      <c r="AA25" s="31"/>
      <c r="AB25" s="30"/>
    </row>
    <row r="26" spans="1:28" x14ac:dyDescent="0.25">
      <c r="A26" s="29"/>
      <c r="I26" s="31"/>
      <c r="L26" s="31"/>
      <c r="M26" s="31"/>
      <c r="N26" s="31"/>
      <c r="O26" s="31"/>
      <c r="P26" s="31"/>
      <c r="Q26" s="31"/>
      <c r="R26" s="31"/>
      <c r="S26" s="31"/>
      <c r="T26" s="31"/>
      <c r="U26" s="31"/>
      <c r="V26" s="31"/>
      <c r="W26" s="31"/>
      <c r="X26" s="31"/>
      <c r="Y26" s="31"/>
      <c r="Z26" s="31"/>
      <c r="AA26" s="31"/>
      <c r="AB26" s="30"/>
    </row>
    <row r="27" spans="1:28" x14ac:dyDescent="0.25">
      <c r="A27" s="29"/>
      <c r="B27" s="31"/>
      <c r="C27" s="95" t="s">
        <v>35</v>
      </c>
      <c r="D27" s="96"/>
      <c r="E27" s="96"/>
      <c r="F27" s="96"/>
      <c r="G27" s="96"/>
      <c r="H27" s="96"/>
      <c r="I27" s="96"/>
      <c r="J27" s="96"/>
      <c r="K27" s="96"/>
      <c r="L27" s="96"/>
      <c r="M27" s="96"/>
      <c r="N27" s="96"/>
      <c r="O27" s="1"/>
      <c r="P27" s="1"/>
      <c r="Q27" s="1"/>
      <c r="R27" s="1"/>
      <c r="S27" s="1"/>
      <c r="T27" s="1"/>
      <c r="U27" s="1"/>
      <c r="V27" s="1"/>
      <c r="W27" s="1"/>
      <c r="X27" s="1"/>
      <c r="Y27" s="1"/>
      <c r="Z27" s="1"/>
      <c r="AA27" s="1"/>
      <c r="AB27" s="30"/>
    </row>
    <row r="28" spans="1:28" ht="28.5" customHeight="1" x14ac:dyDescent="0.25">
      <c r="A28" s="29"/>
      <c r="B28" s="61" t="s">
        <v>36</v>
      </c>
      <c r="C28" s="62" t="s">
        <v>37</v>
      </c>
      <c r="D28" s="62" t="s">
        <v>38</v>
      </c>
      <c r="E28" s="62" t="s">
        <v>39</v>
      </c>
      <c r="F28" s="62" t="s">
        <v>40</v>
      </c>
      <c r="G28" s="62" t="s">
        <v>41</v>
      </c>
      <c r="H28" s="62" t="s">
        <v>42</v>
      </c>
      <c r="I28" s="62" t="s">
        <v>43</v>
      </c>
      <c r="J28" s="62" t="s">
        <v>44</v>
      </c>
      <c r="K28" s="62" t="s">
        <v>45</v>
      </c>
      <c r="L28" s="62" t="s">
        <v>46</v>
      </c>
      <c r="M28" s="62" t="s">
        <v>47</v>
      </c>
      <c r="N28" s="62" t="s">
        <v>153</v>
      </c>
      <c r="O28" s="62" t="s">
        <v>154</v>
      </c>
      <c r="P28" s="62" t="s">
        <v>155</v>
      </c>
      <c r="Q28" s="62" t="s">
        <v>156</v>
      </c>
      <c r="R28" s="62" t="s">
        <v>157</v>
      </c>
      <c r="S28" s="62" t="s">
        <v>158</v>
      </c>
      <c r="T28" s="62" t="s">
        <v>159</v>
      </c>
      <c r="U28" s="62" t="s">
        <v>160</v>
      </c>
      <c r="V28" s="62" t="s">
        <v>161</v>
      </c>
      <c r="W28" s="62" t="s">
        <v>162</v>
      </c>
      <c r="X28" s="62" t="s">
        <v>163</v>
      </c>
      <c r="Y28" s="62" t="s">
        <v>164</v>
      </c>
      <c r="Z28" s="62" t="s">
        <v>165</v>
      </c>
      <c r="AA28" s="62" t="s">
        <v>166</v>
      </c>
      <c r="AB28" s="30"/>
    </row>
    <row r="29" spans="1:28" x14ac:dyDescent="0.25">
      <c r="A29" s="29"/>
      <c r="B29" s="70">
        <v>200000</v>
      </c>
      <c r="C29" s="17">
        <f>F16</f>
        <v>9422</v>
      </c>
      <c r="D29" s="17">
        <f t="shared" ref="D29:N32" si="5">C29*1.03</f>
        <v>9704.66</v>
      </c>
      <c r="E29" s="17">
        <f t="shared" si="5"/>
        <v>9995.7998000000007</v>
      </c>
      <c r="F29" s="17">
        <f t="shared" si="5"/>
        <v>10295.673794</v>
      </c>
      <c r="G29" s="17">
        <f t="shared" si="5"/>
        <v>10604.544007820001</v>
      </c>
      <c r="H29" s="17">
        <f t="shared" si="5"/>
        <v>10922.680328054601</v>
      </c>
      <c r="I29" s="17">
        <f t="shared" si="5"/>
        <v>11250.360737896239</v>
      </c>
      <c r="J29" s="17">
        <f t="shared" si="5"/>
        <v>11587.871560033127</v>
      </c>
      <c r="K29" s="17">
        <f t="shared" si="5"/>
        <v>11935.507706834122</v>
      </c>
      <c r="L29" s="17">
        <f t="shared" si="5"/>
        <v>12293.572938039146</v>
      </c>
      <c r="M29" s="17">
        <f t="shared" si="5"/>
        <v>12662.38012618032</v>
      </c>
      <c r="N29" s="17">
        <f t="shared" si="5"/>
        <v>13042.25152996573</v>
      </c>
      <c r="O29" s="17">
        <f t="shared" ref="O29:O32" si="6">N29*1.03</f>
        <v>13433.519075864702</v>
      </c>
      <c r="P29" s="17">
        <f t="shared" ref="P29:P32" si="7">O29*1.03</f>
        <v>13836.524648140643</v>
      </c>
      <c r="Q29" s="17">
        <f t="shared" ref="Q29:Q32" si="8">P29*1.03</f>
        <v>14251.620387584862</v>
      </c>
      <c r="R29" s="17">
        <f t="shared" ref="R29:R32" si="9">Q29*1.03</f>
        <v>14679.168999212408</v>
      </c>
      <c r="S29" s="17">
        <f t="shared" ref="S29:S32" si="10">R29*1.03</f>
        <v>15119.544069188782</v>
      </c>
      <c r="T29" s="17">
        <f t="shared" ref="T29:T32" si="11">S29*1.03</f>
        <v>15573.130391264445</v>
      </c>
      <c r="U29" s="17">
        <f t="shared" ref="U29:U32" si="12">T29*1.03</f>
        <v>16040.324303002379</v>
      </c>
      <c r="V29" s="17">
        <f t="shared" ref="V29:V32" si="13">U29*1.03</f>
        <v>16521.534032092452</v>
      </c>
      <c r="W29" s="17">
        <f t="shared" ref="W29:W32" si="14">V29*1.03</f>
        <v>17017.180053055225</v>
      </c>
      <c r="X29" s="17">
        <f t="shared" ref="X29:X32" si="15">W29*1.03</f>
        <v>17527.695454646881</v>
      </c>
      <c r="Y29" s="17">
        <f t="shared" ref="Y29:Y32" si="16">X29*1.03</f>
        <v>18053.526318286287</v>
      </c>
      <c r="Z29" s="17">
        <f t="shared" ref="Z29:Z32" si="17">Y29*1.03</f>
        <v>18595.132107834877</v>
      </c>
      <c r="AA29" s="17">
        <f t="shared" ref="AA29:AA32" si="18">Z29*1.03</f>
        <v>19152.986071069925</v>
      </c>
      <c r="AB29" s="30"/>
    </row>
    <row r="30" spans="1:28" x14ac:dyDescent="0.25">
      <c r="A30" s="29"/>
      <c r="B30" s="70">
        <v>500000</v>
      </c>
      <c r="C30" s="17">
        <f>F17+C29</f>
        <v>23555</v>
      </c>
      <c r="D30" s="17">
        <f t="shared" si="5"/>
        <v>24261.65</v>
      </c>
      <c r="E30" s="17">
        <f t="shared" si="5"/>
        <v>24989.499500000002</v>
      </c>
      <c r="F30" s="17">
        <f t="shared" si="5"/>
        <v>25739.184485000002</v>
      </c>
      <c r="G30" s="17">
        <f t="shared" si="5"/>
        <v>26511.360019550004</v>
      </c>
      <c r="H30" s="17">
        <f t="shared" si="5"/>
        <v>27306.700820136506</v>
      </c>
      <c r="I30" s="17">
        <f t="shared" si="5"/>
        <v>28125.901844740602</v>
      </c>
      <c r="J30" s="17">
        <f t="shared" si="5"/>
        <v>28969.678900082821</v>
      </c>
      <c r="K30" s="17">
        <f t="shared" si="5"/>
        <v>29838.769267085307</v>
      </c>
      <c r="L30" s="17">
        <f t="shared" si="5"/>
        <v>30733.932345097866</v>
      </c>
      <c r="M30" s="17">
        <f t="shared" si="5"/>
        <v>31655.950315450802</v>
      </c>
      <c r="N30" s="17">
        <f t="shared" si="5"/>
        <v>32605.628824914325</v>
      </c>
      <c r="O30" s="17">
        <f t="shared" si="6"/>
        <v>33583.797689661755</v>
      </c>
      <c r="P30" s="17">
        <f t="shared" si="7"/>
        <v>34591.311620351611</v>
      </c>
      <c r="Q30" s="17">
        <f t="shared" si="8"/>
        <v>35629.050968962161</v>
      </c>
      <c r="R30" s="17">
        <f t="shared" si="9"/>
        <v>36697.922498031025</v>
      </c>
      <c r="S30" s="17">
        <f t="shared" si="10"/>
        <v>37798.860172971959</v>
      </c>
      <c r="T30" s="17">
        <f t="shared" si="11"/>
        <v>38932.82597816112</v>
      </c>
      <c r="U30" s="17">
        <f t="shared" si="12"/>
        <v>40100.810757505955</v>
      </c>
      <c r="V30" s="17">
        <f t="shared" si="13"/>
        <v>41303.835080231132</v>
      </c>
      <c r="W30" s="17">
        <f t="shared" si="14"/>
        <v>42542.95013263807</v>
      </c>
      <c r="X30" s="17">
        <f t="shared" si="15"/>
        <v>43819.238636617214</v>
      </c>
      <c r="Y30" s="17">
        <f t="shared" si="16"/>
        <v>45133.815795715731</v>
      </c>
      <c r="Z30" s="17">
        <f t="shared" si="17"/>
        <v>46487.830269587204</v>
      </c>
      <c r="AA30" s="17">
        <f t="shared" si="18"/>
        <v>47882.465177674821</v>
      </c>
      <c r="AB30" s="30"/>
    </row>
    <row r="31" spans="1:28" x14ac:dyDescent="0.25">
      <c r="A31" s="29"/>
      <c r="B31" s="70">
        <v>1000000</v>
      </c>
      <c r="C31" s="17">
        <f>F18+C30</f>
        <v>47110</v>
      </c>
      <c r="D31" s="17">
        <f t="shared" si="5"/>
        <v>48523.3</v>
      </c>
      <c r="E31" s="17">
        <f t="shared" si="5"/>
        <v>49978.999000000003</v>
      </c>
      <c r="F31" s="17">
        <f t="shared" si="5"/>
        <v>51478.368970000003</v>
      </c>
      <c r="G31" s="17">
        <f t="shared" si="5"/>
        <v>53022.720039100008</v>
      </c>
      <c r="H31" s="17">
        <f t="shared" si="5"/>
        <v>54613.401640273012</v>
      </c>
      <c r="I31" s="17">
        <f t="shared" si="5"/>
        <v>56251.803689481203</v>
      </c>
      <c r="J31" s="17">
        <f t="shared" si="5"/>
        <v>57939.357800165642</v>
      </c>
      <c r="K31" s="17">
        <f t="shared" si="5"/>
        <v>59677.538534170613</v>
      </c>
      <c r="L31" s="17">
        <f t="shared" si="5"/>
        <v>61467.864690195733</v>
      </c>
      <c r="M31" s="17">
        <f t="shared" si="5"/>
        <v>63311.900630901604</v>
      </c>
      <c r="N31" s="17">
        <f t="shared" si="5"/>
        <v>65211.257649828651</v>
      </c>
      <c r="O31" s="17">
        <f t="shared" si="6"/>
        <v>67167.595379323509</v>
      </c>
      <c r="P31" s="17">
        <f t="shared" si="7"/>
        <v>69182.623240703222</v>
      </c>
      <c r="Q31" s="17">
        <f t="shared" si="8"/>
        <v>71258.101937924323</v>
      </c>
      <c r="R31" s="17">
        <f t="shared" si="9"/>
        <v>73395.844996062049</v>
      </c>
      <c r="S31" s="17">
        <f t="shared" si="10"/>
        <v>75597.720345943919</v>
      </c>
      <c r="T31" s="17">
        <f t="shared" si="11"/>
        <v>77865.651956322239</v>
      </c>
      <c r="U31" s="17">
        <f t="shared" si="12"/>
        <v>80201.62151501191</v>
      </c>
      <c r="V31" s="17">
        <f t="shared" si="13"/>
        <v>82607.670160462265</v>
      </c>
      <c r="W31" s="17">
        <f t="shared" si="14"/>
        <v>85085.900265276141</v>
      </c>
      <c r="X31" s="17">
        <f t="shared" si="15"/>
        <v>87638.477273234428</v>
      </c>
      <c r="Y31" s="17">
        <f t="shared" si="16"/>
        <v>90267.631591431462</v>
      </c>
      <c r="Z31" s="17">
        <f t="shared" si="17"/>
        <v>92975.660539174409</v>
      </c>
      <c r="AA31" s="17">
        <f t="shared" si="18"/>
        <v>95764.930355349643</v>
      </c>
      <c r="AB31" s="30"/>
    </row>
    <row r="32" spans="1:28" x14ac:dyDescent="0.25">
      <c r="A32" s="29"/>
      <c r="B32" s="70">
        <v>8000000</v>
      </c>
      <c r="C32" s="17">
        <f>F19+C31</f>
        <v>94220</v>
      </c>
      <c r="D32" s="17">
        <f t="shared" si="5"/>
        <v>97046.6</v>
      </c>
      <c r="E32" s="17">
        <f t="shared" si="5"/>
        <v>99957.998000000007</v>
      </c>
      <c r="F32" s="17">
        <f t="shared" si="5"/>
        <v>102956.73794000001</v>
      </c>
      <c r="G32" s="17">
        <f t="shared" si="5"/>
        <v>106045.44007820002</v>
      </c>
      <c r="H32" s="17">
        <f t="shared" si="5"/>
        <v>109226.80328054602</v>
      </c>
      <c r="I32" s="17">
        <f t="shared" si="5"/>
        <v>112503.60737896241</v>
      </c>
      <c r="J32" s="17">
        <f t="shared" si="5"/>
        <v>115878.71560033128</v>
      </c>
      <c r="K32" s="17">
        <f t="shared" si="5"/>
        <v>119355.07706834123</v>
      </c>
      <c r="L32" s="17">
        <f t="shared" si="5"/>
        <v>122935.72938039147</v>
      </c>
      <c r="M32" s="17">
        <f t="shared" si="5"/>
        <v>126623.80126180321</v>
      </c>
      <c r="N32" s="17">
        <f t="shared" si="5"/>
        <v>130422.5152996573</v>
      </c>
      <c r="O32" s="17">
        <f t="shared" si="6"/>
        <v>134335.19075864702</v>
      </c>
      <c r="P32" s="17">
        <f t="shared" si="7"/>
        <v>138365.24648140644</v>
      </c>
      <c r="Q32" s="17">
        <f t="shared" si="8"/>
        <v>142516.20387584865</v>
      </c>
      <c r="R32" s="17">
        <f t="shared" si="9"/>
        <v>146791.6899921241</v>
      </c>
      <c r="S32" s="17">
        <f t="shared" si="10"/>
        <v>151195.44069188784</v>
      </c>
      <c r="T32" s="17">
        <f t="shared" si="11"/>
        <v>155731.30391264448</v>
      </c>
      <c r="U32" s="17">
        <f t="shared" si="12"/>
        <v>160403.24303002382</v>
      </c>
      <c r="V32" s="17">
        <f t="shared" si="13"/>
        <v>165215.34032092453</v>
      </c>
      <c r="W32" s="17">
        <f t="shared" si="14"/>
        <v>170171.80053055228</v>
      </c>
      <c r="X32" s="17">
        <f t="shared" si="15"/>
        <v>175276.95454646886</v>
      </c>
      <c r="Y32" s="17">
        <f t="shared" si="16"/>
        <v>180535.26318286292</v>
      </c>
      <c r="Z32" s="17">
        <f t="shared" si="17"/>
        <v>185951.32107834882</v>
      </c>
      <c r="AA32" s="17">
        <f t="shared" si="18"/>
        <v>191529.86071069929</v>
      </c>
      <c r="AB32" s="30"/>
    </row>
    <row r="33" spans="1:28" x14ac:dyDescent="0.25">
      <c r="A33" s="29"/>
      <c r="E33" s="31"/>
      <c r="H33" s="31"/>
      <c r="I33" s="64"/>
      <c r="J33" s="31"/>
      <c r="L33" s="1"/>
      <c r="M33" s="1"/>
      <c r="N33" s="1"/>
      <c r="O33" s="1"/>
      <c r="P33" s="1"/>
      <c r="Q33" s="1"/>
      <c r="R33" s="1"/>
      <c r="S33" s="1"/>
      <c r="T33" s="1"/>
      <c r="U33" s="1"/>
      <c r="V33" s="1"/>
      <c r="W33" s="1"/>
      <c r="X33" s="1"/>
      <c r="Y33" s="1"/>
      <c r="Z33" s="1"/>
      <c r="AA33" s="1"/>
      <c r="AB33" s="30"/>
    </row>
    <row r="34" spans="1:28" ht="15.75" thickBot="1" x14ac:dyDescent="0.3">
      <c r="A34" s="32"/>
      <c r="B34" s="33"/>
      <c r="C34" s="33"/>
      <c r="D34" s="33"/>
      <c r="E34" s="33"/>
      <c r="F34" s="33"/>
      <c r="G34" s="33"/>
      <c r="H34" s="33"/>
      <c r="I34" s="66"/>
      <c r="J34" s="33"/>
      <c r="K34" s="33"/>
      <c r="L34" s="33"/>
      <c r="M34" s="66"/>
      <c r="N34" s="66"/>
      <c r="O34" s="66"/>
      <c r="P34" s="66"/>
      <c r="Q34" s="66"/>
      <c r="R34" s="66"/>
      <c r="S34" s="66"/>
      <c r="T34" s="66"/>
      <c r="U34" s="66"/>
      <c r="V34" s="66"/>
      <c r="W34" s="66"/>
      <c r="X34" s="66"/>
      <c r="Y34" s="66"/>
      <c r="Z34" s="66"/>
      <c r="AA34" s="66"/>
      <c r="AB34" s="79"/>
    </row>
    <row r="35" spans="1:28" x14ac:dyDescent="0.25">
      <c r="L35" s="1"/>
    </row>
    <row r="36" spans="1:28" x14ac:dyDescent="0.25">
      <c r="L36" s="1"/>
    </row>
    <row r="37" spans="1:28" ht="15.75" thickBot="1" x14ac:dyDescent="0.3">
      <c r="F37" s="4"/>
      <c r="G37" s="4"/>
      <c r="H37" s="4"/>
      <c r="J37"/>
      <c r="K37"/>
      <c r="L37" s="67"/>
      <c r="M37" s="67"/>
      <c r="N37" s="67"/>
    </row>
    <row r="38" spans="1:28" ht="27" x14ac:dyDescent="0.25">
      <c r="B38" s="85" t="s">
        <v>48</v>
      </c>
      <c r="C38" s="63" t="s">
        <v>139</v>
      </c>
      <c r="D38" s="63" t="s">
        <v>140</v>
      </c>
      <c r="E38" s="63" t="s">
        <v>141</v>
      </c>
      <c r="F38" s="60" t="s">
        <v>142</v>
      </c>
      <c r="G38" s="2" t="s">
        <v>37</v>
      </c>
      <c r="H38" s="2" t="s">
        <v>38</v>
      </c>
      <c r="I38" s="2" t="s">
        <v>39</v>
      </c>
      <c r="J38" s="2" t="s">
        <v>40</v>
      </c>
      <c r="K38" s="3" t="s">
        <v>41</v>
      </c>
      <c r="L38" s="3" t="s">
        <v>42</v>
      </c>
      <c r="M38" s="3" t="s">
        <v>43</v>
      </c>
      <c r="N38" s="3" t="s">
        <v>44</v>
      </c>
      <c r="O38" s="3" t="s">
        <v>45</v>
      </c>
      <c r="P38" s="3" t="s">
        <v>46</v>
      </c>
      <c r="Q38" s="3" t="s">
        <v>47</v>
      </c>
      <c r="R38" s="3" t="s">
        <v>153</v>
      </c>
      <c r="S38" s="3" t="s">
        <v>154</v>
      </c>
      <c r="T38" s="3" t="s">
        <v>155</v>
      </c>
      <c r="U38" s="3" t="s">
        <v>156</v>
      </c>
      <c r="V38" s="3" t="s">
        <v>157</v>
      </c>
      <c r="W38" s="3" t="s">
        <v>158</v>
      </c>
      <c r="X38" s="3" t="s">
        <v>159</v>
      </c>
      <c r="Y38" s="3" t="s">
        <v>160</v>
      </c>
      <c r="Z38" s="3" t="s">
        <v>161</v>
      </c>
      <c r="AA38" s="3" t="s">
        <v>162</v>
      </c>
    </row>
    <row r="39" spans="1:28" ht="15.75" thickBot="1" x14ac:dyDescent="0.3">
      <c r="B39" s="86"/>
      <c r="C39" s="68">
        <f>Calculator!C14</f>
        <v>0</v>
      </c>
      <c r="D39" s="69">
        <f>Calculator!D14</f>
        <v>47484</v>
      </c>
      <c r="E39" s="69">
        <f>Calculator!E14</f>
        <v>47848</v>
      </c>
      <c r="F39" s="71">
        <f>SUM(G39:AA39)</f>
        <v>0</v>
      </c>
      <c r="G39" s="34">
        <f t="shared" ref="G39:Q39" si="19">IF(AND($D$39&lt;=G43,$E$39&gt;=G42),
     IF($D$39&lt;=G42,
        IF($E$39&lt;=G43,
           G49*($E$39-G42+1)/365,
           G49*(G43-G42+1)/365),
        IF($E$39&lt;=G43,
           G49*($E$39-$D$39+1)/365,
           G49*(G43-$D$39+1)/365)),
     0)</f>
        <v>0</v>
      </c>
      <c r="H39" s="34">
        <f t="shared" si="19"/>
        <v>0</v>
      </c>
      <c r="I39" s="34">
        <f t="shared" si="19"/>
        <v>0</v>
      </c>
      <c r="J39" s="34">
        <f t="shared" si="19"/>
        <v>0</v>
      </c>
      <c r="K39" s="34">
        <f t="shared" si="19"/>
        <v>0</v>
      </c>
      <c r="L39" s="34">
        <f t="shared" si="19"/>
        <v>0</v>
      </c>
      <c r="M39" s="34">
        <f t="shared" si="19"/>
        <v>0</v>
      </c>
      <c r="N39" s="34">
        <f t="shared" si="19"/>
        <v>0</v>
      </c>
      <c r="O39" s="34">
        <f t="shared" si="19"/>
        <v>0</v>
      </c>
      <c r="P39" s="34">
        <f t="shared" si="19"/>
        <v>0</v>
      </c>
      <c r="Q39" s="34">
        <f t="shared" si="19"/>
        <v>0</v>
      </c>
      <c r="R39" s="34">
        <f t="shared" ref="R39:AA39" si="20">IF(AND($D$39&lt;=R43,$E$39&gt;=R42),
     IF($D$39&lt;=R42,
        IF($E$39&lt;=R43,
           R49*($E$39-R42+1)/365,
           R49*(R43-R42+1)/365),
        IF($E$39&lt;=R43,
           R49*($E$39-$D$39+1)/365,
           R49*(R43-$D$39+1)/365)),
     0)</f>
        <v>0</v>
      </c>
      <c r="S39" s="34">
        <f t="shared" si="20"/>
        <v>0</v>
      </c>
      <c r="T39" s="34">
        <f t="shared" si="20"/>
        <v>0</v>
      </c>
      <c r="U39" s="34">
        <f t="shared" si="20"/>
        <v>0</v>
      </c>
      <c r="V39" s="34">
        <f t="shared" si="20"/>
        <v>0</v>
      </c>
      <c r="W39" s="34">
        <f t="shared" si="20"/>
        <v>0</v>
      </c>
      <c r="X39" s="34">
        <f t="shared" si="20"/>
        <v>0</v>
      </c>
      <c r="Y39" s="34">
        <f t="shared" si="20"/>
        <v>0</v>
      </c>
      <c r="Z39" s="34">
        <f t="shared" si="20"/>
        <v>0</v>
      </c>
      <c r="AA39" s="34">
        <f t="shared" si="20"/>
        <v>0</v>
      </c>
    </row>
    <row r="40" spans="1:28" x14ac:dyDescent="0.25">
      <c r="C40" s="4"/>
      <c r="G40" s="4"/>
      <c r="H40" s="4"/>
      <c r="J40" s="4"/>
      <c r="K40" s="4"/>
    </row>
    <row r="41" spans="1:28" s="5" customFormat="1" ht="27" x14ac:dyDescent="0.25">
      <c r="B41" s="35" t="s">
        <v>22</v>
      </c>
      <c r="C41" s="35" t="s">
        <v>23</v>
      </c>
      <c r="D41" s="35" t="s">
        <v>24</v>
      </c>
      <c r="E41" s="35" t="s">
        <v>25</v>
      </c>
      <c r="F41" s="35"/>
      <c r="G41" s="35" t="s">
        <v>37</v>
      </c>
      <c r="H41" s="35" t="s">
        <v>38</v>
      </c>
      <c r="I41" s="35" t="s">
        <v>39</v>
      </c>
      <c r="J41" s="35" t="s">
        <v>40</v>
      </c>
      <c r="K41" s="35" t="s">
        <v>41</v>
      </c>
      <c r="L41" s="35" t="s">
        <v>42</v>
      </c>
      <c r="M41" s="35" t="s">
        <v>43</v>
      </c>
      <c r="N41" s="35" t="s">
        <v>44</v>
      </c>
      <c r="O41" s="35" t="s">
        <v>45</v>
      </c>
      <c r="P41" s="35" t="s">
        <v>46</v>
      </c>
      <c r="Q41" s="35" t="s">
        <v>47</v>
      </c>
      <c r="R41" s="35" t="s">
        <v>153</v>
      </c>
      <c r="S41" s="35" t="s">
        <v>154</v>
      </c>
      <c r="T41" s="35" t="s">
        <v>155</v>
      </c>
      <c r="U41" s="35" t="s">
        <v>156</v>
      </c>
      <c r="V41" s="35" t="s">
        <v>157</v>
      </c>
      <c r="W41" s="35" t="s">
        <v>158</v>
      </c>
      <c r="X41" s="35" t="s">
        <v>159</v>
      </c>
      <c r="Y41" s="35" t="s">
        <v>160</v>
      </c>
      <c r="Z41" s="35" t="s">
        <v>161</v>
      </c>
      <c r="AA41" s="35" t="s">
        <v>162</v>
      </c>
    </row>
    <row r="42" spans="1:28" s="5" customFormat="1" x14ac:dyDescent="0.25">
      <c r="B42" s="87" t="s">
        <v>49</v>
      </c>
      <c r="C42" s="88"/>
      <c r="D42" s="88"/>
      <c r="E42" s="88"/>
      <c r="F42" s="89"/>
      <c r="G42" s="36">
        <v>45474</v>
      </c>
      <c r="H42" s="36">
        <v>45839</v>
      </c>
      <c r="I42" s="36">
        <v>46204</v>
      </c>
      <c r="J42" s="36">
        <v>46569</v>
      </c>
      <c r="K42" s="36">
        <v>46935</v>
      </c>
      <c r="L42" s="36">
        <v>47300</v>
      </c>
      <c r="M42" s="36">
        <v>47665</v>
      </c>
      <c r="N42" s="36">
        <v>48030</v>
      </c>
      <c r="O42" s="36">
        <v>48396</v>
      </c>
      <c r="P42" s="36">
        <v>48761</v>
      </c>
      <c r="Q42" s="36">
        <v>49126</v>
      </c>
      <c r="R42" s="36">
        <v>49492</v>
      </c>
      <c r="S42" s="36">
        <v>49859</v>
      </c>
      <c r="T42" s="36">
        <v>50225</v>
      </c>
      <c r="U42" s="36">
        <v>50591</v>
      </c>
      <c r="V42" s="36">
        <v>50957</v>
      </c>
      <c r="W42" s="36">
        <v>51324</v>
      </c>
      <c r="X42" s="36">
        <v>51690</v>
      </c>
      <c r="Y42" s="36">
        <v>52056</v>
      </c>
      <c r="Z42" s="36">
        <v>52422</v>
      </c>
      <c r="AA42" s="36">
        <v>52789</v>
      </c>
    </row>
    <row r="43" spans="1:28" s="5" customFormat="1" x14ac:dyDescent="0.25">
      <c r="B43" s="87" t="s">
        <v>50</v>
      </c>
      <c r="C43" s="88"/>
      <c r="D43" s="88"/>
      <c r="E43" s="88"/>
      <c r="F43" s="89"/>
      <c r="G43" s="36">
        <v>45838</v>
      </c>
      <c r="H43" s="36">
        <v>46203</v>
      </c>
      <c r="I43" s="36">
        <v>46568</v>
      </c>
      <c r="J43" s="36">
        <v>46934</v>
      </c>
      <c r="K43" s="36">
        <v>47299</v>
      </c>
      <c r="L43" s="36">
        <v>47664</v>
      </c>
      <c r="M43" s="36">
        <v>48029</v>
      </c>
      <c r="N43" s="36">
        <v>48395</v>
      </c>
      <c r="O43" s="36">
        <v>48760</v>
      </c>
      <c r="P43" s="36">
        <v>49125</v>
      </c>
      <c r="Q43" s="36">
        <v>49490</v>
      </c>
      <c r="R43" s="36">
        <v>49857</v>
      </c>
      <c r="S43" s="36">
        <v>50223</v>
      </c>
      <c r="T43" s="36">
        <v>50589</v>
      </c>
      <c r="U43" s="36">
        <v>50955</v>
      </c>
      <c r="V43" s="36">
        <v>51322</v>
      </c>
      <c r="W43" s="36">
        <v>51688</v>
      </c>
      <c r="X43" s="36">
        <v>52054</v>
      </c>
      <c r="Y43" s="36">
        <v>52420</v>
      </c>
      <c r="Z43" s="36">
        <v>52787</v>
      </c>
      <c r="AA43" s="36">
        <v>53153</v>
      </c>
    </row>
    <row r="44" spans="1:28" s="5" customFormat="1" x14ac:dyDescent="0.25">
      <c r="B44" s="37" t="s">
        <v>28</v>
      </c>
      <c r="C44" s="38">
        <f>IF(C39&gt;C16,C16,C39)</f>
        <v>0</v>
      </c>
      <c r="D44" s="39">
        <v>0.1</v>
      </c>
      <c r="E44" s="39">
        <f>E16</f>
        <v>4.7109771848859242E-2</v>
      </c>
      <c r="F44" s="38"/>
      <c r="G44" s="17">
        <f>ROUND(C44*E44,0)</f>
        <v>0</v>
      </c>
      <c r="H44" s="38">
        <f>G44*1.03</f>
        <v>0</v>
      </c>
      <c r="I44" s="38">
        <f t="shared" ref="I44:R48" si="21">H44*1.03</f>
        <v>0</v>
      </c>
      <c r="J44" s="38">
        <f t="shared" si="21"/>
        <v>0</v>
      </c>
      <c r="K44" s="38">
        <f t="shared" si="21"/>
        <v>0</v>
      </c>
      <c r="L44" s="38">
        <f t="shared" si="21"/>
        <v>0</v>
      </c>
      <c r="M44" s="38">
        <f t="shared" si="21"/>
        <v>0</v>
      </c>
      <c r="N44" s="38">
        <f t="shared" si="21"/>
        <v>0</v>
      </c>
      <c r="O44" s="38">
        <f t="shared" si="21"/>
        <v>0</v>
      </c>
      <c r="P44" s="38">
        <f t="shared" si="21"/>
        <v>0</v>
      </c>
      <c r="Q44" s="38">
        <f t="shared" si="21"/>
        <v>0</v>
      </c>
      <c r="R44" s="38">
        <f t="shared" si="21"/>
        <v>0</v>
      </c>
      <c r="S44" s="38">
        <f t="shared" ref="S44:S48" si="22">R44*1.03</f>
        <v>0</v>
      </c>
      <c r="T44" s="38">
        <f t="shared" ref="T44:T48" si="23">S44*1.03</f>
        <v>0</v>
      </c>
      <c r="U44" s="38">
        <f t="shared" ref="U44:U48" si="24">T44*1.03</f>
        <v>0</v>
      </c>
      <c r="V44" s="38">
        <f t="shared" ref="V44:V48" si="25">U44*1.03</f>
        <v>0</v>
      </c>
      <c r="W44" s="38">
        <f t="shared" ref="W44:W48" si="26">V44*1.03</f>
        <v>0</v>
      </c>
      <c r="X44" s="38">
        <f t="shared" ref="X44:X48" si="27">W44*1.03</f>
        <v>0</v>
      </c>
      <c r="Y44" s="38">
        <f t="shared" ref="Y44:Y48" si="28">X44*1.03</f>
        <v>0</v>
      </c>
      <c r="Z44" s="38">
        <f t="shared" ref="Z44:Z48" si="29">Y44*1.03</f>
        <v>0</v>
      </c>
      <c r="AA44" s="38">
        <f t="shared" ref="AA44:AA48" si="30">Z44*1.03</f>
        <v>0</v>
      </c>
    </row>
    <row r="45" spans="1:28" s="5" customFormat="1" x14ac:dyDescent="0.25">
      <c r="B45" s="16" t="s">
        <v>29</v>
      </c>
      <c r="C45" s="17">
        <f>IF(AND(C39&gt;C16,C39&gt;C18),C17,IF((C39-C16)&lt;0,0,C39-C16))</f>
        <v>0</v>
      </c>
      <c r="D45" s="23">
        <v>0.15</v>
      </c>
      <c r="E45" s="23">
        <f>E17</f>
        <v>4.710937926873577E-2</v>
      </c>
      <c r="F45" s="17"/>
      <c r="G45" s="17">
        <f>ROUND(C45*E45,0)</f>
        <v>0</v>
      </c>
      <c r="H45" s="17">
        <f t="shared" ref="H45:N48" si="31">G45*1.03</f>
        <v>0</v>
      </c>
      <c r="I45" s="17">
        <f t="shared" si="31"/>
        <v>0</v>
      </c>
      <c r="J45" s="17">
        <f t="shared" si="31"/>
        <v>0</v>
      </c>
      <c r="K45" s="17">
        <f t="shared" si="31"/>
        <v>0</v>
      </c>
      <c r="L45" s="17">
        <f t="shared" si="21"/>
        <v>0</v>
      </c>
      <c r="M45" s="17">
        <f t="shared" si="21"/>
        <v>0</v>
      </c>
      <c r="N45" s="17">
        <f t="shared" si="31"/>
        <v>0</v>
      </c>
      <c r="O45" s="17">
        <f t="shared" si="21"/>
        <v>0</v>
      </c>
      <c r="P45" s="17">
        <f t="shared" si="21"/>
        <v>0</v>
      </c>
      <c r="Q45" s="17">
        <f t="shared" si="21"/>
        <v>0</v>
      </c>
      <c r="R45" s="17">
        <f t="shared" si="21"/>
        <v>0</v>
      </c>
      <c r="S45" s="17">
        <f t="shared" si="22"/>
        <v>0</v>
      </c>
      <c r="T45" s="17">
        <f t="shared" si="23"/>
        <v>0</v>
      </c>
      <c r="U45" s="17">
        <f t="shared" si="24"/>
        <v>0</v>
      </c>
      <c r="V45" s="17">
        <f t="shared" si="25"/>
        <v>0</v>
      </c>
      <c r="W45" s="17">
        <f t="shared" si="26"/>
        <v>0</v>
      </c>
      <c r="X45" s="17">
        <f t="shared" si="27"/>
        <v>0</v>
      </c>
      <c r="Y45" s="17">
        <f t="shared" si="28"/>
        <v>0</v>
      </c>
      <c r="Z45" s="17">
        <f t="shared" si="29"/>
        <v>0</v>
      </c>
      <c r="AA45" s="17">
        <f t="shared" si="30"/>
        <v>0</v>
      </c>
    </row>
    <row r="46" spans="1:28" s="5" customFormat="1" x14ac:dyDescent="0.25">
      <c r="B46" s="16" t="s">
        <v>30</v>
      </c>
      <c r="C46" s="17">
        <f>IF(AND(C39&gt;C18,C39&gt;SUM(C16:C18)),C18,IF((C39-C18)&lt;0,0,(C39-C18)))</f>
        <v>0</v>
      </c>
      <c r="D46" s="23">
        <v>0.25</v>
      </c>
      <c r="E46" s="23">
        <f>E18</f>
        <v>4.7109536299999998E-2</v>
      </c>
      <c r="F46" s="17"/>
      <c r="G46" s="17">
        <f t="shared" ref="G46:G48" si="32">ROUND(C46*E46,0)</f>
        <v>0</v>
      </c>
      <c r="H46" s="17">
        <f t="shared" si="31"/>
        <v>0</v>
      </c>
      <c r="I46" s="17">
        <f t="shared" si="31"/>
        <v>0</v>
      </c>
      <c r="J46" s="17">
        <f t="shared" si="31"/>
        <v>0</v>
      </c>
      <c r="K46" s="17">
        <f t="shared" si="31"/>
        <v>0</v>
      </c>
      <c r="L46" s="17">
        <f t="shared" si="21"/>
        <v>0</v>
      </c>
      <c r="M46" s="17">
        <f t="shared" si="21"/>
        <v>0</v>
      </c>
      <c r="N46" s="17">
        <f t="shared" si="31"/>
        <v>0</v>
      </c>
      <c r="O46" s="17">
        <f t="shared" si="21"/>
        <v>0</v>
      </c>
      <c r="P46" s="17">
        <f t="shared" si="21"/>
        <v>0</v>
      </c>
      <c r="Q46" s="17">
        <f t="shared" si="21"/>
        <v>0</v>
      </c>
      <c r="R46" s="17">
        <f t="shared" si="21"/>
        <v>0</v>
      </c>
      <c r="S46" s="17">
        <f t="shared" si="22"/>
        <v>0</v>
      </c>
      <c r="T46" s="17">
        <f t="shared" si="23"/>
        <v>0</v>
      </c>
      <c r="U46" s="17">
        <f t="shared" si="24"/>
        <v>0</v>
      </c>
      <c r="V46" s="17">
        <f t="shared" si="25"/>
        <v>0</v>
      </c>
      <c r="W46" s="17">
        <f t="shared" si="26"/>
        <v>0</v>
      </c>
      <c r="X46" s="17">
        <f t="shared" si="27"/>
        <v>0</v>
      </c>
      <c r="Y46" s="17">
        <f t="shared" si="28"/>
        <v>0</v>
      </c>
      <c r="Z46" s="17">
        <f t="shared" si="29"/>
        <v>0</v>
      </c>
      <c r="AA46" s="17">
        <f t="shared" si="30"/>
        <v>0</v>
      </c>
    </row>
    <row r="47" spans="1:28" s="5" customFormat="1" x14ac:dyDescent="0.25">
      <c r="B47" s="16" t="s">
        <v>31</v>
      </c>
      <c r="C47" s="17">
        <f>IF(AND(C39&gt;SUM(C16:C18),C39&gt;SUM(C16:C19)),C19,IF((C39-SUM(C16:C18))&lt;0,0,(C39-SUM(C16:C18))))</f>
        <v>0</v>
      </c>
      <c r="D47" s="23">
        <v>0.5</v>
      </c>
      <c r="E47" s="23">
        <f>E19</f>
        <v>6.7299337571428575E-3</v>
      </c>
      <c r="F47" s="17"/>
      <c r="G47" s="17">
        <f t="shared" si="32"/>
        <v>0</v>
      </c>
      <c r="H47" s="17">
        <f t="shared" si="31"/>
        <v>0</v>
      </c>
      <c r="I47" s="17">
        <f t="shared" si="31"/>
        <v>0</v>
      </c>
      <c r="J47" s="17">
        <f t="shared" si="31"/>
        <v>0</v>
      </c>
      <c r="K47" s="17">
        <f t="shared" si="31"/>
        <v>0</v>
      </c>
      <c r="L47" s="17">
        <f t="shared" si="21"/>
        <v>0</v>
      </c>
      <c r="M47" s="17">
        <f t="shared" si="21"/>
        <v>0</v>
      </c>
      <c r="N47" s="17">
        <f t="shared" si="31"/>
        <v>0</v>
      </c>
      <c r="O47" s="17">
        <f t="shared" si="21"/>
        <v>0</v>
      </c>
      <c r="P47" s="17">
        <f t="shared" si="21"/>
        <v>0</v>
      </c>
      <c r="Q47" s="17">
        <f t="shared" si="21"/>
        <v>0</v>
      </c>
      <c r="R47" s="17">
        <f t="shared" si="21"/>
        <v>0</v>
      </c>
      <c r="S47" s="17">
        <f t="shared" si="22"/>
        <v>0</v>
      </c>
      <c r="T47" s="17">
        <f t="shared" si="23"/>
        <v>0</v>
      </c>
      <c r="U47" s="17">
        <f t="shared" si="24"/>
        <v>0</v>
      </c>
      <c r="V47" s="17">
        <f t="shared" si="25"/>
        <v>0</v>
      </c>
      <c r="W47" s="17">
        <f t="shared" si="26"/>
        <v>0</v>
      </c>
      <c r="X47" s="17">
        <f t="shared" si="27"/>
        <v>0</v>
      </c>
      <c r="Y47" s="17">
        <f t="shared" si="28"/>
        <v>0</v>
      </c>
      <c r="Z47" s="17">
        <f t="shared" si="29"/>
        <v>0</v>
      </c>
      <c r="AA47" s="17">
        <f t="shared" si="30"/>
        <v>0</v>
      </c>
    </row>
    <row r="48" spans="1:28" s="5" customFormat="1" x14ac:dyDescent="0.25">
      <c r="B48" s="16" t="s">
        <v>32</v>
      </c>
      <c r="C48" s="17">
        <f>IF(C39&gt;SUM(C16:C19),C39-SUM(C16:C19),0)</f>
        <v>0</v>
      </c>
      <c r="D48" s="23">
        <v>0</v>
      </c>
      <c r="E48" s="23">
        <v>0</v>
      </c>
      <c r="F48" s="23"/>
      <c r="G48" s="17">
        <f t="shared" si="32"/>
        <v>0</v>
      </c>
      <c r="H48" s="17">
        <f t="shared" si="31"/>
        <v>0</v>
      </c>
      <c r="I48" s="17">
        <f t="shared" si="31"/>
        <v>0</v>
      </c>
      <c r="J48" s="17">
        <f t="shared" si="31"/>
        <v>0</v>
      </c>
      <c r="K48" s="17">
        <f t="shared" si="31"/>
        <v>0</v>
      </c>
      <c r="L48" s="17">
        <f t="shared" si="21"/>
        <v>0</v>
      </c>
      <c r="M48" s="17">
        <f t="shared" si="21"/>
        <v>0</v>
      </c>
      <c r="N48" s="17">
        <f t="shared" si="31"/>
        <v>0</v>
      </c>
      <c r="O48" s="17">
        <f t="shared" si="21"/>
        <v>0</v>
      </c>
      <c r="P48" s="17">
        <f t="shared" si="21"/>
        <v>0</v>
      </c>
      <c r="Q48" s="17">
        <f t="shared" si="21"/>
        <v>0</v>
      </c>
      <c r="R48" s="17">
        <f t="shared" si="21"/>
        <v>0</v>
      </c>
      <c r="S48" s="17">
        <f t="shared" si="22"/>
        <v>0</v>
      </c>
      <c r="T48" s="17">
        <f t="shared" si="23"/>
        <v>0</v>
      </c>
      <c r="U48" s="17">
        <f t="shared" si="24"/>
        <v>0</v>
      </c>
      <c r="V48" s="17">
        <f t="shared" si="25"/>
        <v>0</v>
      </c>
      <c r="W48" s="17">
        <f t="shared" si="26"/>
        <v>0</v>
      </c>
      <c r="X48" s="17">
        <f t="shared" si="27"/>
        <v>0</v>
      </c>
      <c r="Y48" s="17">
        <f t="shared" si="28"/>
        <v>0</v>
      </c>
      <c r="Z48" s="17">
        <f t="shared" si="29"/>
        <v>0</v>
      </c>
      <c r="AA48" s="17">
        <f t="shared" si="30"/>
        <v>0</v>
      </c>
    </row>
    <row r="49" spans="2:27" s="5" customFormat="1" ht="15.75" thickBot="1" x14ac:dyDescent="0.3">
      <c r="B49" s="1"/>
      <c r="C49" s="25">
        <f>SUM(C44:C48)</f>
        <v>0</v>
      </c>
      <c r="D49" s="26"/>
      <c r="E49" s="26"/>
      <c r="F49" s="26"/>
      <c r="G49" s="25">
        <f>ROUND(SUM(G44:G48),0)</f>
        <v>0</v>
      </c>
      <c r="H49" s="25">
        <f t="shared" ref="H49:Q49" si="33">ROUND(SUM(H44:H48),0)</f>
        <v>0</v>
      </c>
      <c r="I49" s="25">
        <f t="shared" si="33"/>
        <v>0</v>
      </c>
      <c r="J49" s="25">
        <f t="shared" si="33"/>
        <v>0</v>
      </c>
      <c r="K49" s="25">
        <f t="shared" si="33"/>
        <v>0</v>
      </c>
      <c r="L49" s="25">
        <f t="shared" si="33"/>
        <v>0</v>
      </c>
      <c r="M49" s="25">
        <f t="shared" si="33"/>
        <v>0</v>
      </c>
      <c r="N49" s="25">
        <f t="shared" si="33"/>
        <v>0</v>
      </c>
      <c r="O49" s="25">
        <f t="shared" si="33"/>
        <v>0</v>
      </c>
      <c r="P49" s="25">
        <f t="shared" si="33"/>
        <v>0</v>
      </c>
      <c r="Q49" s="25">
        <f t="shared" si="33"/>
        <v>0</v>
      </c>
      <c r="R49" s="25">
        <f t="shared" ref="R49:AA49" si="34">ROUND(SUM(R44:R48),0)</f>
        <v>0</v>
      </c>
      <c r="S49" s="25">
        <f t="shared" si="34"/>
        <v>0</v>
      </c>
      <c r="T49" s="25">
        <f t="shared" si="34"/>
        <v>0</v>
      </c>
      <c r="U49" s="25">
        <f t="shared" si="34"/>
        <v>0</v>
      </c>
      <c r="V49" s="25">
        <f t="shared" si="34"/>
        <v>0</v>
      </c>
      <c r="W49" s="25">
        <f t="shared" si="34"/>
        <v>0</v>
      </c>
      <c r="X49" s="25">
        <f t="shared" si="34"/>
        <v>0</v>
      </c>
      <c r="Y49" s="25">
        <f t="shared" si="34"/>
        <v>0</v>
      </c>
      <c r="Z49" s="25">
        <f t="shared" si="34"/>
        <v>0</v>
      </c>
      <c r="AA49" s="25">
        <f t="shared" si="34"/>
        <v>0</v>
      </c>
    </row>
  </sheetData>
  <sheetProtection formatCells="0" formatColumns="0" formatRows="0"/>
  <mergeCells count="9">
    <mergeCell ref="B38:B39"/>
    <mergeCell ref="B42:F42"/>
    <mergeCell ref="B43:F43"/>
    <mergeCell ref="B5:H5"/>
    <mergeCell ref="B6:K6"/>
    <mergeCell ref="B9:G9"/>
    <mergeCell ref="B24:F24"/>
    <mergeCell ref="B25:F25"/>
    <mergeCell ref="C27:N27"/>
  </mergeCells>
  <phoneticPr fontId="15" type="noConversion"/>
  <hyperlinks>
    <hyperlink ref="B24" r:id="rId1" xr:uid="{F38B8FE7-81FE-4AD4-B4D4-DEA4AD70DFA8}"/>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7DEDD-FFBB-4A9D-BC02-81E7920CF005}">
  <dimension ref="A1:AB49"/>
  <sheetViews>
    <sheetView topLeftCell="F22" zoomScale="90" zoomScaleNormal="90" workbookViewId="0">
      <selection activeCell="K21" sqref="K21"/>
    </sheetView>
  </sheetViews>
  <sheetFormatPr defaultColWidth="8.7109375" defaultRowHeight="15" x14ac:dyDescent="0.25"/>
  <cols>
    <col min="1" max="1" width="3.7109375" style="1" customWidth="1"/>
    <col min="2" max="2" width="18.85546875" style="1" customWidth="1"/>
    <col min="3" max="3" width="17.7109375" style="1" customWidth="1"/>
    <col min="4" max="4" width="12.5703125" style="1" bestFit="1" customWidth="1"/>
    <col min="5" max="5" width="13" style="1" bestFit="1" customWidth="1"/>
    <col min="6" max="6" width="14.7109375" style="1" customWidth="1"/>
    <col min="7" max="7" width="16.42578125" style="1" customWidth="1"/>
    <col min="8" max="8" width="14.85546875" style="1" bestFit="1" customWidth="1"/>
    <col min="9" max="9" width="12.28515625" style="4" bestFit="1" customWidth="1"/>
    <col min="10" max="10" width="14.85546875" style="1" bestFit="1" customWidth="1"/>
    <col min="11" max="11" width="13.85546875" style="1" bestFit="1" customWidth="1"/>
    <col min="12" max="12" width="12.42578125" style="4" bestFit="1" customWidth="1"/>
    <col min="13" max="13" width="16.7109375" style="4" customWidth="1"/>
    <col min="14" max="14" width="19.140625" style="4" bestFit="1" customWidth="1"/>
    <col min="15" max="27" width="19.28515625" style="4" customWidth="1"/>
    <col min="28" max="16384" width="8.7109375" style="1"/>
  </cols>
  <sheetData>
    <row r="1" spans="2:27" hidden="1" x14ac:dyDescent="0.25"/>
    <row r="2" spans="2:27" hidden="1" x14ac:dyDescent="0.25">
      <c r="B2" s="6" t="s">
        <v>0</v>
      </c>
    </row>
    <row r="3" spans="2:27" hidden="1" x14ac:dyDescent="0.25">
      <c r="B3" s="1" t="s">
        <v>1</v>
      </c>
    </row>
    <row r="4" spans="2:27" hidden="1" x14ac:dyDescent="0.25"/>
    <row r="5" spans="2:27" ht="75" hidden="1" customHeight="1" x14ac:dyDescent="0.25">
      <c r="B5" s="90" t="s">
        <v>2</v>
      </c>
      <c r="C5" s="90"/>
      <c r="D5" s="90"/>
      <c r="E5" s="90"/>
      <c r="F5" s="90"/>
      <c r="G5" s="90"/>
      <c r="H5" s="90"/>
    </row>
    <row r="6" spans="2:27" ht="45" hidden="1" customHeight="1" x14ac:dyDescent="0.25">
      <c r="B6" s="91" t="s">
        <v>3</v>
      </c>
      <c r="C6" s="91"/>
      <c r="D6" s="91"/>
      <c r="E6" s="91"/>
      <c r="F6" s="91"/>
      <c r="G6" s="91"/>
      <c r="H6" s="91"/>
      <c r="I6" s="91"/>
      <c r="J6" s="91"/>
      <c r="K6" s="91"/>
    </row>
    <row r="7" spans="2:27" hidden="1" x14ac:dyDescent="0.25"/>
    <row r="8" spans="2:27" hidden="1" x14ac:dyDescent="0.25">
      <c r="B8" s="7"/>
    </row>
    <row r="9" spans="2:27" ht="15.75" hidden="1" thickBot="1" x14ac:dyDescent="0.3">
      <c r="B9" s="92" t="s">
        <v>4</v>
      </c>
      <c r="C9" s="93"/>
      <c r="D9" s="93"/>
      <c r="E9" s="93"/>
      <c r="F9" s="93"/>
      <c r="G9" s="94"/>
    </row>
    <row r="10" spans="2:27" ht="54.75" hidden="1" thickBot="1" x14ac:dyDescent="0.3">
      <c r="B10" s="8" t="s">
        <v>5</v>
      </c>
      <c r="C10" s="8" t="s">
        <v>6</v>
      </c>
      <c r="D10" s="9" t="s">
        <v>7</v>
      </c>
      <c r="E10" s="9" t="s">
        <v>8</v>
      </c>
      <c r="F10" s="9" t="s">
        <v>9</v>
      </c>
      <c r="G10" s="10" t="s">
        <v>10</v>
      </c>
      <c r="H10" s="11" t="s">
        <v>11</v>
      </c>
      <c r="I10" s="12" t="s">
        <v>12</v>
      </c>
      <c r="J10" s="13" t="s">
        <v>13</v>
      </c>
      <c r="K10" s="13" t="s">
        <v>14</v>
      </c>
      <c r="L10" s="12" t="s">
        <v>15</v>
      </c>
      <c r="M10" s="14" t="s">
        <v>16</v>
      </c>
      <c r="N10" s="15" t="s">
        <v>17</v>
      </c>
      <c r="O10" s="1"/>
      <c r="P10" s="1"/>
      <c r="Q10" s="1"/>
      <c r="R10" s="1"/>
      <c r="S10" s="1"/>
      <c r="T10" s="1"/>
      <c r="U10" s="1"/>
      <c r="V10" s="1"/>
      <c r="W10" s="1"/>
      <c r="X10" s="1"/>
      <c r="Y10" s="1"/>
      <c r="Z10" s="1"/>
      <c r="AA10" s="1"/>
    </row>
    <row r="11" spans="2:27" hidden="1" x14ac:dyDescent="0.25">
      <c r="B11" s="16" t="s">
        <v>18</v>
      </c>
      <c r="C11" s="17" t="s">
        <v>19</v>
      </c>
      <c r="D11" s="17" t="s">
        <v>20</v>
      </c>
      <c r="E11" s="18">
        <v>1</v>
      </c>
      <c r="F11" s="17">
        <f>61966.42*1.03</f>
        <v>63825.412600000003</v>
      </c>
      <c r="G11" s="19">
        <v>1</v>
      </c>
      <c r="H11" s="20">
        <v>35.78</v>
      </c>
      <c r="I11" s="21">
        <f t="shared" ref="I11" si="0">G11*F11</f>
        <v>63825.412600000003</v>
      </c>
      <c r="J11" s="22">
        <v>0.34200000000000003</v>
      </c>
      <c r="K11" s="21">
        <f t="shared" ref="K11" si="1">IFERROR(ROUND(I11*J11,2),"")</f>
        <v>21828.29</v>
      </c>
      <c r="L11" s="21">
        <f t="shared" ref="L11" si="2">IFERROR(I11+K11,"")</f>
        <v>85653.702600000004</v>
      </c>
      <c r="M11" s="21">
        <v>8565.3700000000008</v>
      </c>
      <c r="N11" s="21">
        <f t="shared" ref="N11" si="3">IFERROR(L11+M11,"")</f>
        <v>94219.0726</v>
      </c>
      <c r="O11" s="1"/>
      <c r="P11" s="1"/>
      <c r="Q11" s="1"/>
      <c r="R11" s="1"/>
      <c r="S11" s="1"/>
      <c r="T11" s="1"/>
      <c r="U11" s="1"/>
      <c r="V11" s="1"/>
      <c r="W11" s="1"/>
      <c r="X11" s="1"/>
      <c r="Y11" s="1"/>
      <c r="Z11" s="1"/>
      <c r="AA11" s="1"/>
    </row>
    <row r="12" spans="2:27" hidden="1" x14ac:dyDescent="0.25"/>
    <row r="13" spans="2:27" hidden="1" x14ac:dyDescent="0.25"/>
    <row r="14" spans="2:27" hidden="1" x14ac:dyDescent="0.25">
      <c r="B14" s="55" t="s">
        <v>21</v>
      </c>
      <c r="C14" s="56">
        <v>8000000</v>
      </c>
    </row>
    <row r="15" spans="2:27" ht="27.75" hidden="1" thickBot="1" x14ac:dyDescent="0.3">
      <c r="B15" s="58" t="s">
        <v>22</v>
      </c>
      <c r="C15" s="58" t="s">
        <v>23</v>
      </c>
      <c r="D15" s="11" t="s">
        <v>24</v>
      </c>
      <c r="E15" s="11" t="s">
        <v>25</v>
      </c>
      <c r="F15" s="59" t="s">
        <v>26</v>
      </c>
      <c r="H15" s="40" t="s">
        <v>27</v>
      </c>
      <c r="J15" s="4"/>
      <c r="K15" s="4"/>
      <c r="L15" s="43"/>
      <c r="M15" s="1"/>
      <c r="N15" s="1"/>
      <c r="O15" s="1"/>
      <c r="P15" s="1"/>
      <c r="Q15" s="1"/>
      <c r="R15" s="1"/>
      <c r="S15" s="1"/>
      <c r="T15" s="1"/>
      <c r="U15" s="1"/>
      <c r="V15" s="1"/>
      <c r="W15" s="1"/>
      <c r="X15" s="1"/>
      <c r="Y15" s="1"/>
      <c r="Z15" s="1"/>
      <c r="AA15" s="1"/>
    </row>
    <row r="16" spans="2:27" hidden="1" x14ac:dyDescent="0.25">
      <c r="B16" s="37" t="s">
        <v>28</v>
      </c>
      <c r="C16" s="38">
        <f>IF(C14&gt;H16,H16,C14)</f>
        <v>199999</v>
      </c>
      <c r="D16" s="39">
        <v>0.1</v>
      </c>
      <c r="E16" s="57">
        <f>(D16*$N$11)/H16</f>
        <v>4.7109771848859242E-2</v>
      </c>
      <c r="F16" s="38">
        <f>ROUND(C16*E16,0)</f>
        <v>9422</v>
      </c>
      <c r="G16" s="4"/>
      <c r="H16" s="41">
        <v>199999</v>
      </c>
      <c r="J16" s="4"/>
      <c r="K16" s="4"/>
      <c r="M16" s="1"/>
      <c r="N16" s="1"/>
      <c r="O16" s="1"/>
      <c r="P16" s="1"/>
      <c r="Q16" s="1"/>
      <c r="R16" s="1"/>
      <c r="S16" s="1"/>
      <c r="T16" s="1"/>
      <c r="U16" s="1"/>
      <c r="V16" s="1"/>
      <c r="W16" s="1"/>
      <c r="X16" s="1"/>
      <c r="Y16" s="1"/>
      <c r="Z16" s="1"/>
      <c r="AA16" s="1"/>
    </row>
    <row r="17" spans="1:28" hidden="1" x14ac:dyDescent="0.25">
      <c r="B17" s="16" t="s">
        <v>29</v>
      </c>
      <c r="C17" s="17">
        <f>IF(AND(C14&gt;H16,C14&gt;H18),H17,IF((C14-H16)&lt;0,0,(C14-H16)))</f>
        <v>300001</v>
      </c>
      <c r="D17" s="23">
        <v>0.15</v>
      </c>
      <c r="E17" s="24">
        <f>(D17*$N$11)/H17</f>
        <v>4.710937926873577E-2</v>
      </c>
      <c r="F17" s="17">
        <f>ROUND(C17*E17,0)</f>
        <v>14133</v>
      </c>
      <c r="G17" s="4"/>
      <c r="H17" s="41">
        <v>300001</v>
      </c>
      <c r="J17" s="4"/>
      <c r="K17" s="4"/>
      <c r="M17" s="1"/>
      <c r="N17" s="1"/>
      <c r="O17" s="1"/>
      <c r="P17" s="1"/>
      <c r="Q17" s="1"/>
      <c r="R17" s="1"/>
      <c r="S17" s="1"/>
      <c r="T17" s="1"/>
      <c r="U17" s="1"/>
      <c r="V17" s="1"/>
      <c r="W17" s="1"/>
      <c r="X17" s="1"/>
      <c r="Y17" s="1"/>
      <c r="Z17" s="1"/>
      <c r="AA17" s="1"/>
    </row>
    <row r="18" spans="1:28" hidden="1" x14ac:dyDescent="0.25">
      <c r="B18" s="16" t="s">
        <v>30</v>
      </c>
      <c r="C18" s="17">
        <f>IF(AND(C14&gt;H18,C14&gt;(SUM(H16:H18))),H18,IF((C14-H18)&lt;0,0,(C14-H18)))</f>
        <v>500000</v>
      </c>
      <c r="D18" s="23">
        <v>0.25</v>
      </c>
      <c r="E18" s="24">
        <f>(D18*$N$11)/H18</f>
        <v>4.7109536299999998E-2</v>
      </c>
      <c r="F18" s="17">
        <f t="shared" ref="F18:F20" si="4">ROUND(C18*E18,0)</f>
        <v>23555</v>
      </c>
      <c r="G18" s="4"/>
      <c r="H18" s="41">
        <v>500000</v>
      </c>
      <c r="J18" s="4"/>
      <c r="K18" s="4"/>
      <c r="M18" s="1"/>
      <c r="N18" s="1"/>
      <c r="O18" s="1"/>
      <c r="P18" s="1"/>
      <c r="Q18" s="1"/>
      <c r="R18" s="1"/>
      <c r="S18" s="1"/>
      <c r="T18" s="1"/>
      <c r="U18" s="1"/>
      <c r="V18" s="1"/>
      <c r="W18" s="1"/>
      <c r="X18" s="1"/>
      <c r="Y18" s="1"/>
      <c r="Z18" s="1"/>
      <c r="AA18" s="1"/>
    </row>
    <row r="19" spans="1:28" hidden="1" x14ac:dyDescent="0.25">
      <c r="B19" s="16" t="s">
        <v>31</v>
      </c>
      <c r="C19" s="17">
        <f>IF(AND(C14&gt;SUM(H16:H18),C14&gt;SUM(H16:H19)),H19,IF((C14-SUM(H16:H18))&lt;0,0,(C14-SUM(H16:H18))))</f>
        <v>7000000</v>
      </c>
      <c r="D19" s="23">
        <v>0.5</v>
      </c>
      <c r="E19" s="24">
        <f>(D19*$N$11)/H19</f>
        <v>6.7299337571428575E-3</v>
      </c>
      <c r="F19" s="17">
        <f t="shared" si="4"/>
        <v>47110</v>
      </c>
      <c r="G19" s="4"/>
      <c r="H19" s="41">
        <v>7000000</v>
      </c>
      <c r="J19" s="4"/>
      <c r="K19" s="4"/>
      <c r="M19" s="1"/>
      <c r="N19" s="1"/>
      <c r="O19" s="1"/>
      <c r="P19" s="1"/>
      <c r="Q19" s="1"/>
      <c r="R19" s="1"/>
      <c r="S19" s="1"/>
      <c r="T19" s="1"/>
      <c r="U19" s="1"/>
      <c r="V19" s="1"/>
      <c r="W19" s="1"/>
      <c r="X19" s="1"/>
      <c r="Y19" s="1"/>
      <c r="Z19" s="1"/>
      <c r="AA19" s="1"/>
    </row>
    <row r="20" spans="1:28" ht="15.75" hidden="1" thickBot="1" x14ac:dyDescent="0.3">
      <c r="B20" s="16" t="s">
        <v>32</v>
      </c>
      <c r="C20" s="17">
        <f>IF(C14&gt;SUM(H16:H19),C14-SUM(H16:H19),0)</f>
        <v>0</v>
      </c>
      <c r="D20" s="23">
        <v>0</v>
      </c>
      <c r="E20" s="23">
        <v>0</v>
      </c>
      <c r="F20" s="17">
        <f t="shared" si="4"/>
        <v>0</v>
      </c>
      <c r="G20" s="4"/>
      <c r="H20" s="42"/>
      <c r="J20" s="4"/>
      <c r="K20" s="4"/>
      <c r="M20" s="1"/>
      <c r="N20" s="1"/>
      <c r="O20" s="1"/>
      <c r="P20" s="1"/>
      <c r="Q20" s="1"/>
      <c r="R20" s="1"/>
      <c r="S20" s="1"/>
      <c r="T20" s="1"/>
      <c r="U20" s="1"/>
      <c r="V20" s="1"/>
      <c r="W20" s="1"/>
      <c r="X20" s="1"/>
      <c r="Y20" s="1"/>
      <c r="Z20" s="1"/>
      <c r="AA20" s="1"/>
    </row>
    <row r="21" spans="1:28" ht="15.75" hidden="1" thickBot="1" x14ac:dyDescent="0.3">
      <c r="C21" s="25">
        <f>SUM(C16:C20)</f>
        <v>8000000</v>
      </c>
      <c r="D21" s="26"/>
      <c r="E21" s="26"/>
      <c r="F21" s="25">
        <f>SUM(F16:F20)</f>
        <v>94220</v>
      </c>
      <c r="G21" s="4"/>
      <c r="H21" s="4"/>
      <c r="I21" s="1"/>
      <c r="K21" s="4"/>
      <c r="M21" s="1"/>
    </row>
    <row r="22" spans="1:28" ht="15.75" thickBot="1" x14ac:dyDescent="0.3">
      <c r="G22" s="4"/>
      <c r="H22" s="4"/>
    </row>
    <row r="23" spans="1:28" x14ac:dyDescent="0.25">
      <c r="A23" s="27"/>
      <c r="B23" s="28"/>
      <c r="C23" s="28"/>
      <c r="D23" s="28"/>
      <c r="E23" s="28"/>
      <c r="F23" s="28"/>
      <c r="G23" s="28"/>
      <c r="H23" s="28"/>
      <c r="I23" s="65"/>
      <c r="J23" s="28"/>
      <c r="K23" s="28"/>
      <c r="L23" s="28"/>
      <c r="M23" s="65"/>
      <c r="N23" s="65"/>
      <c r="O23" s="65"/>
      <c r="P23" s="65"/>
      <c r="Q23" s="65"/>
      <c r="R23" s="65"/>
      <c r="S23" s="65"/>
      <c r="T23" s="65"/>
      <c r="U23" s="65"/>
      <c r="V23" s="65"/>
      <c r="W23" s="65"/>
      <c r="X23" s="65"/>
      <c r="Y23" s="65"/>
      <c r="Z23" s="65"/>
      <c r="AA23" s="65"/>
      <c r="AB23" s="77"/>
    </row>
    <row r="24" spans="1:28" x14ac:dyDescent="0.25">
      <c r="A24" s="29"/>
      <c r="B24" s="84" t="s">
        <v>33</v>
      </c>
      <c r="C24" s="84"/>
      <c r="D24" s="84"/>
      <c r="E24" s="84"/>
      <c r="F24" s="84"/>
      <c r="I24" s="31"/>
      <c r="L24" s="1"/>
      <c r="M24" s="31"/>
      <c r="N24" s="31"/>
      <c r="O24" s="31"/>
      <c r="P24" s="31"/>
      <c r="Q24" s="31"/>
      <c r="R24" s="31"/>
      <c r="S24" s="31"/>
      <c r="T24" s="31"/>
      <c r="U24" s="31"/>
      <c r="V24" s="31"/>
      <c r="W24" s="31"/>
      <c r="X24" s="31"/>
      <c r="Y24" s="31"/>
      <c r="Z24" s="31"/>
      <c r="AA24" s="31"/>
      <c r="AB24" s="30"/>
    </row>
    <row r="25" spans="1:28" ht="177" customHeight="1" x14ac:dyDescent="0.25">
      <c r="A25" s="29"/>
      <c r="B25" s="83" t="s">
        <v>34</v>
      </c>
      <c r="C25" s="83"/>
      <c r="D25" s="83"/>
      <c r="E25" s="83"/>
      <c r="F25" s="83"/>
      <c r="G25" s="80"/>
      <c r="H25" s="80"/>
      <c r="I25" s="80"/>
      <c r="L25" s="31"/>
      <c r="M25" s="31"/>
      <c r="N25" s="31"/>
      <c r="O25" s="31"/>
      <c r="P25" s="31"/>
      <c r="Q25" s="31"/>
      <c r="R25" s="31"/>
      <c r="S25" s="31"/>
      <c r="T25" s="31"/>
      <c r="U25" s="31"/>
      <c r="V25" s="31"/>
      <c r="W25" s="31"/>
      <c r="X25" s="31"/>
      <c r="Y25" s="31"/>
      <c r="Z25" s="31"/>
      <c r="AA25" s="31"/>
      <c r="AB25" s="30"/>
    </row>
    <row r="26" spans="1:28" x14ac:dyDescent="0.25">
      <c r="A26" s="29"/>
      <c r="I26" s="31"/>
      <c r="L26" s="31"/>
      <c r="M26" s="31"/>
      <c r="N26" s="31"/>
      <c r="O26" s="31"/>
      <c r="P26" s="31"/>
      <c r="Q26" s="31"/>
      <c r="R26" s="31"/>
      <c r="S26" s="31"/>
      <c r="T26" s="31"/>
      <c r="U26" s="31"/>
      <c r="V26" s="31"/>
      <c r="W26" s="31"/>
      <c r="X26" s="31"/>
      <c r="Y26" s="31"/>
      <c r="Z26" s="31"/>
      <c r="AA26" s="31"/>
      <c r="AB26" s="30"/>
    </row>
    <row r="27" spans="1:28" x14ac:dyDescent="0.25">
      <c r="A27" s="29"/>
      <c r="B27" s="31"/>
      <c r="C27" s="95" t="s">
        <v>35</v>
      </c>
      <c r="D27" s="96"/>
      <c r="E27" s="96"/>
      <c r="F27" s="96"/>
      <c r="G27" s="96"/>
      <c r="H27" s="96"/>
      <c r="I27" s="96"/>
      <c r="J27" s="96"/>
      <c r="K27" s="96"/>
      <c r="L27" s="96"/>
      <c r="M27" s="96"/>
      <c r="N27" s="96"/>
      <c r="O27" s="1"/>
      <c r="P27" s="1"/>
      <c r="Q27" s="1"/>
      <c r="R27" s="1"/>
      <c r="S27" s="1"/>
      <c r="T27" s="1"/>
      <c r="U27" s="1"/>
      <c r="V27" s="1"/>
      <c r="W27" s="1"/>
      <c r="X27" s="1"/>
      <c r="Y27" s="1"/>
      <c r="Z27" s="1"/>
      <c r="AA27" s="1"/>
      <c r="AB27" s="30"/>
    </row>
    <row r="28" spans="1:28" ht="28.5" customHeight="1" x14ac:dyDescent="0.25">
      <c r="A28" s="29"/>
      <c r="B28" s="61" t="s">
        <v>36</v>
      </c>
      <c r="C28" s="62" t="s">
        <v>37</v>
      </c>
      <c r="D28" s="62" t="s">
        <v>38</v>
      </c>
      <c r="E28" s="62" t="s">
        <v>39</v>
      </c>
      <c r="F28" s="62" t="s">
        <v>40</v>
      </c>
      <c r="G28" s="62" t="s">
        <v>41</v>
      </c>
      <c r="H28" s="62" t="s">
        <v>42</v>
      </c>
      <c r="I28" s="62" t="s">
        <v>43</v>
      </c>
      <c r="J28" s="62" t="s">
        <v>44</v>
      </c>
      <c r="K28" s="62" t="s">
        <v>45</v>
      </c>
      <c r="L28" s="62" t="s">
        <v>46</v>
      </c>
      <c r="M28" s="62" t="s">
        <v>47</v>
      </c>
      <c r="N28" s="62" t="s">
        <v>153</v>
      </c>
      <c r="O28" s="62" t="s">
        <v>154</v>
      </c>
      <c r="P28" s="62" t="s">
        <v>155</v>
      </c>
      <c r="Q28" s="62" t="s">
        <v>156</v>
      </c>
      <c r="R28" s="62" t="s">
        <v>157</v>
      </c>
      <c r="S28" s="62" t="s">
        <v>158</v>
      </c>
      <c r="T28" s="62" t="s">
        <v>159</v>
      </c>
      <c r="U28" s="62" t="s">
        <v>160</v>
      </c>
      <c r="V28" s="62" t="s">
        <v>161</v>
      </c>
      <c r="W28" s="62" t="s">
        <v>162</v>
      </c>
      <c r="X28" s="62" t="s">
        <v>163</v>
      </c>
      <c r="Y28" s="62" t="s">
        <v>164</v>
      </c>
      <c r="Z28" s="62" t="s">
        <v>165</v>
      </c>
      <c r="AA28" s="62" t="s">
        <v>166</v>
      </c>
      <c r="AB28" s="30"/>
    </row>
    <row r="29" spans="1:28" x14ac:dyDescent="0.25">
      <c r="A29" s="29"/>
      <c r="B29" s="70">
        <v>200000</v>
      </c>
      <c r="C29" s="17">
        <f>F16</f>
        <v>9422</v>
      </c>
      <c r="D29" s="17">
        <f t="shared" ref="D29:N32" si="5">C29*1.03</f>
        <v>9704.66</v>
      </c>
      <c r="E29" s="17">
        <f t="shared" si="5"/>
        <v>9995.7998000000007</v>
      </c>
      <c r="F29" s="17">
        <f t="shared" si="5"/>
        <v>10295.673794</v>
      </c>
      <c r="G29" s="17">
        <f t="shared" si="5"/>
        <v>10604.544007820001</v>
      </c>
      <c r="H29" s="17">
        <f t="shared" si="5"/>
        <v>10922.680328054601</v>
      </c>
      <c r="I29" s="17">
        <f t="shared" si="5"/>
        <v>11250.360737896239</v>
      </c>
      <c r="J29" s="17">
        <f t="shared" si="5"/>
        <v>11587.871560033127</v>
      </c>
      <c r="K29" s="17">
        <f t="shared" si="5"/>
        <v>11935.507706834122</v>
      </c>
      <c r="L29" s="17">
        <f t="shared" si="5"/>
        <v>12293.572938039146</v>
      </c>
      <c r="M29" s="17">
        <f t="shared" si="5"/>
        <v>12662.38012618032</v>
      </c>
      <c r="N29" s="17">
        <f t="shared" si="5"/>
        <v>13042.25152996573</v>
      </c>
      <c r="O29" s="17">
        <f t="shared" ref="O29:O32" si="6">N29*1.03</f>
        <v>13433.519075864702</v>
      </c>
      <c r="P29" s="17">
        <f t="shared" ref="P29:P32" si="7">O29*1.03</f>
        <v>13836.524648140643</v>
      </c>
      <c r="Q29" s="17">
        <f t="shared" ref="Q29:Q32" si="8">P29*1.03</f>
        <v>14251.620387584862</v>
      </c>
      <c r="R29" s="17">
        <f t="shared" ref="R29:R32" si="9">Q29*1.03</f>
        <v>14679.168999212408</v>
      </c>
      <c r="S29" s="17">
        <f t="shared" ref="S29:S32" si="10">R29*1.03</f>
        <v>15119.544069188782</v>
      </c>
      <c r="T29" s="17">
        <f t="shared" ref="T29:T32" si="11">S29*1.03</f>
        <v>15573.130391264445</v>
      </c>
      <c r="U29" s="17">
        <f t="shared" ref="U29:U32" si="12">T29*1.03</f>
        <v>16040.324303002379</v>
      </c>
      <c r="V29" s="17">
        <f t="shared" ref="V29:V32" si="13">U29*1.03</f>
        <v>16521.534032092452</v>
      </c>
      <c r="W29" s="17">
        <f t="shared" ref="W29:W32" si="14">V29*1.03</f>
        <v>17017.180053055225</v>
      </c>
      <c r="X29" s="17">
        <f t="shared" ref="X29:X32" si="15">W29*1.03</f>
        <v>17527.695454646881</v>
      </c>
      <c r="Y29" s="17">
        <f t="shared" ref="Y29:Y32" si="16">X29*1.03</f>
        <v>18053.526318286287</v>
      </c>
      <c r="Z29" s="17">
        <f t="shared" ref="Z29:Z32" si="17">Y29*1.03</f>
        <v>18595.132107834877</v>
      </c>
      <c r="AA29" s="17">
        <f t="shared" ref="AA29:AA32" si="18">Z29*1.03</f>
        <v>19152.986071069925</v>
      </c>
      <c r="AB29" s="30"/>
    </row>
    <row r="30" spans="1:28" x14ac:dyDescent="0.25">
      <c r="A30" s="29"/>
      <c r="B30" s="70">
        <v>500000</v>
      </c>
      <c r="C30" s="17">
        <f>F17+C29</f>
        <v>23555</v>
      </c>
      <c r="D30" s="17">
        <f t="shared" si="5"/>
        <v>24261.65</v>
      </c>
      <c r="E30" s="17">
        <f t="shared" si="5"/>
        <v>24989.499500000002</v>
      </c>
      <c r="F30" s="17">
        <f t="shared" si="5"/>
        <v>25739.184485000002</v>
      </c>
      <c r="G30" s="17">
        <f t="shared" si="5"/>
        <v>26511.360019550004</v>
      </c>
      <c r="H30" s="17">
        <f t="shared" si="5"/>
        <v>27306.700820136506</v>
      </c>
      <c r="I30" s="17">
        <f t="shared" si="5"/>
        <v>28125.901844740602</v>
      </c>
      <c r="J30" s="17">
        <f t="shared" si="5"/>
        <v>28969.678900082821</v>
      </c>
      <c r="K30" s="17">
        <f t="shared" si="5"/>
        <v>29838.769267085307</v>
      </c>
      <c r="L30" s="17">
        <f t="shared" si="5"/>
        <v>30733.932345097866</v>
      </c>
      <c r="M30" s="17">
        <f t="shared" si="5"/>
        <v>31655.950315450802</v>
      </c>
      <c r="N30" s="17">
        <f t="shared" si="5"/>
        <v>32605.628824914325</v>
      </c>
      <c r="O30" s="17">
        <f t="shared" si="6"/>
        <v>33583.797689661755</v>
      </c>
      <c r="P30" s="17">
        <f t="shared" si="7"/>
        <v>34591.311620351611</v>
      </c>
      <c r="Q30" s="17">
        <f t="shared" si="8"/>
        <v>35629.050968962161</v>
      </c>
      <c r="R30" s="17">
        <f t="shared" si="9"/>
        <v>36697.922498031025</v>
      </c>
      <c r="S30" s="17">
        <f t="shared" si="10"/>
        <v>37798.860172971959</v>
      </c>
      <c r="T30" s="17">
        <f t="shared" si="11"/>
        <v>38932.82597816112</v>
      </c>
      <c r="U30" s="17">
        <f t="shared" si="12"/>
        <v>40100.810757505955</v>
      </c>
      <c r="V30" s="17">
        <f t="shared" si="13"/>
        <v>41303.835080231132</v>
      </c>
      <c r="W30" s="17">
        <f t="shared" si="14"/>
        <v>42542.95013263807</v>
      </c>
      <c r="X30" s="17">
        <f t="shared" si="15"/>
        <v>43819.238636617214</v>
      </c>
      <c r="Y30" s="17">
        <f t="shared" si="16"/>
        <v>45133.815795715731</v>
      </c>
      <c r="Z30" s="17">
        <f t="shared" si="17"/>
        <v>46487.830269587204</v>
      </c>
      <c r="AA30" s="17">
        <f t="shared" si="18"/>
        <v>47882.465177674821</v>
      </c>
      <c r="AB30" s="30"/>
    </row>
    <row r="31" spans="1:28" x14ac:dyDescent="0.25">
      <c r="A31" s="29"/>
      <c r="B31" s="70">
        <v>1000000</v>
      </c>
      <c r="C31" s="17">
        <f>F18+C30</f>
        <v>47110</v>
      </c>
      <c r="D31" s="17">
        <f t="shared" si="5"/>
        <v>48523.3</v>
      </c>
      <c r="E31" s="17">
        <f t="shared" si="5"/>
        <v>49978.999000000003</v>
      </c>
      <c r="F31" s="17">
        <f t="shared" si="5"/>
        <v>51478.368970000003</v>
      </c>
      <c r="G31" s="17">
        <f t="shared" si="5"/>
        <v>53022.720039100008</v>
      </c>
      <c r="H31" s="17">
        <f t="shared" si="5"/>
        <v>54613.401640273012</v>
      </c>
      <c r="I31" s="17">
        <f t="shared" si="5"/>
        <v>56251.803689481203</v>
      </c>
      <c r="J31" s="17">
        <f t="shared" si="5"/>
        <v>57939.357800165642</v>
      </c>
      <c r="K31" s="17">
        <f t="shared" si="5"/>
        <v>59677.538534170613</v>
      </c>
      <c r="L31" s="17">
        <f t="shared" si="5"/>
        <v>61467.864690195733</v>
      </c>
      <c r="M31" s="17">
        <f t="shared" si="5"/>
        <v>63311.900630901604</v>
      </c>
      <c r="N31" s="17">
        <f t="shared" si="5"/>
        <v>65211.257649828651</v>
      </c>
      <c r="O31" s="17">
        <f t="shared" si="6"/>
        <v>67167.595379323509</v>
      </c>
      <c r="P31" s="17">
        <f t="shared" si="7"/>
        <v>69182.623240703222</v>
      </c>
      <c r="Q31" s="17">
        <f t="shared" si="8"/>
        <v>71258.101937924323</v>
      </c>
      <c r="R31" s="17">
        <f t="shared" si="9"/>
        <v>73395.844996062049</v>
      </c>
      <c r="S31" s="17">
        <f t="shared" si="10"/>
        <v>75597.720345943919</v>
      </c>
      <c r="T31" s="17">
        <f t="shared" si="11"/>
        <v>77865.651956322239</v>
      </c>
      <c r="U31" s="17">
        <f t="shared" si="12"/>
        <v>80201.62151501191</v>
      </c>
      <c r="V31" s="17">
        <f t="shared" si="13"/>
        <v>82607.670160462265</v>
      </c>
      <c r="W31" s="17">
        <f t="shared" si="14"/>
        <v>85085.900265276141</v>
      </c>
      <c r="X31" s="17">
        <f t="shared" si="15"/>
        <v>87638.477273234428</v>
      </c>
      <c r="Y31" s="17">
        <f t="shared" si="16"/>
        <v>90267.631591431462</v>
      </c>
      <c r="Z31" s="17">
        <f t="shared" si="17"/>
        <v>92975.660539174409</v>
      </c>
      <c r="AA31" s="17">
        <f t="shared" si="18"/>
        <v>95764.930355349643</v>
      </c>
      <c r="AB31" s="30"/>
    </row>
    <row r="32" spans="1:28" x14ac:dyDescent="0.25">
      <c r="A32" s="29"/>
      <c r="B32" s="70">
        <v>8000000</v>
      </c>
      <c r="C32" s="17">
        <f>F19+C31</f>
        <v>94220</v>
      </c>
      <c r="D32" s="17">
        <f t="shared" si="5"/>
        <v>97046.6</v>
      </c>
      <c r="E32" s="17">
        <f t="shared" si="5"/>
        <v>99957.998000000007</v>
      </c>
      <c r="F32" s="17">
        <f t="shared" si="5"/>
        <v>102956.73794000001</v>
      </c>
      <c r="G32" s="17">
        <f t="shared" si="5"/>
        <v>106045.44007820002</v>
      </c>
      <c r="H32" s="17">
        <f t="shared" si="5"/>
        <v>109226.80328054602</v>
      </c>
      <c r="I32" s="17">
        <f t="shared" si="5"/>
        <v>112503.60737896241</v>
      </c>
      <c r="J32" s="17">
        <f t="shared" si="5"/>
        <v>115878.71560033128</v>
      </c>
      <c r="K32" s="17">
        <f t="shared" si="5"/>
        <v>119355.07706834123</v>
      </c>
      <c r="L32" s="17">
        <f t="shared" si="5"/>
        <v>122935.72938039147</v>
      </c>
      <c r="M32" s="17">
        <f t="shared" si="5"/>
        <v>126623.80126180321</v>
      </c>
      <c r="N32" s="17">
        <f t="shared" si="5"/>
        <v>130422.5152996573</v>
      </c>
      <c r="O32" s="17">
        <f t="shared" si="6"/>
        <v>134335.19075864702</v>
      </c>
      <c r="P32" s="17">
        <f t="shared" si="7"/>
        <v>138365.24648140644</v>
      </c>
      <c r="Q32" s="17">
        <f t="shared" si="8"/>
        <v>142516.20387584865</v>
      </c>
      <c r="R32" s="17">
        <f t="shared" si="9"/>
        <v>146791.6899921241</v>
      </c>
      <c r="S32" s="17">
        <f t="shared" si="10"/>
        <v>151195.44069188784</v>
      </c>
      <c r="T32" s="17">
        <f t="shared" si="11"/>
        <v>155731.30391264448</v>
      </c>
      <c r="U32" s="17">
        <f t="shared" si="12"/>
        <v>160403.24303002382</v>
      </c>
      <c r="V32" s="17">
        <f t="shared" si="13"/>
        <v>165215.34032092453</v>
      </c>
      <c r="W32" s="17">
        <f t="shared" si="14"/>
        <v>170171.80053055228</v>
      </c>
      <c r="X32" s="17">
        <f t="shared" si="15"/>
        <v>175276.95454646886</v>
      </c>
      <c r="Y32" s="17">
        <f t="shared" si="16"/>
        <v>180535.26318286292</v>
      </c>
      <c r="Z32" s="17">
        <f t="shared" si="17"/>
        <v>185951.32107834882</v>
      </c>
      <c r="AA32" s="17">
        <f t="shared" si="18"/>
        <v>191529.86071069929</v>
      </c>
      <c r="AB32" s="30"/>
    </row>
    <row r="33" spans="1:28" x14ac:dyDescent="0.25">
      <c r="A33" s="29"/>
      <c r="E33" s="31"/>
      <c r="H33" s="31"/>
      <c r="I33" s="64"/>
      <c r="J33" s="31"/>
      <c r="L33" s="1"/>
      <c r="M33" s="1"/>
      <c r="N33" s="1"/>
      <c r="O33" s="1"/>
      <c r="P33" s="1"/>
      <c r="Q33" s="1"/>
      <c r="R33" s="1"/>
      <c r="S33" s="1"/>
      <c r="T33" s="1"/>
      <c r="U33" s="1"/>
      <c r="V33" s="1"/>
      <c r="W33" s="1"/>
      <c r="X33" s="1"/>
      <c r="Y33" s="1"/>
      <c r="Z33" s="1"/>
      <c r="AA33" s="1"/>
      <c r="AB33" s="30"/>
    </row>
    <row r="34" spans="1:28" ht="15.75" thickBot="1" x14ac:dyDescent="0.3">
      <c r="A34" s="32"/>
      <c r="B34" s="33"/>
      <c r="C34" s="33"/>
      <c r="D34" s="33"/>
      <c r="E34" s="33"/>
      <c r="F34" s="33"/>
      <c r="G34" s="33"/>
      <c r="H34" s="33"/>
      <c r="I34" s="66"/>
      <c r="J34" s="33"/>
      <c r="K34" s="33"/>
      <c r="L34" s="33"/>
      <c r="M34" s="66"/>
      <c r="N34" s="66"/>
      <c r="O34" s="66"/>
      <c r="P34" s="66"/>
      <c r="Q34" s="66"/>
      <c r="R34" s="66"/>
      <c r="S34" s="66"/>
      <c r="T34" s="66"/>
      <c r="U34" s="66"/>
      <c r="V34" s="66"/>
      <c r="W34" s="66"/>
      <c r="X34" s="66"/>
      <c r="Y34" s="66"/>
      <c r="Z34" s="66"/>
      <c r="AA34" s="66"/>
      <c r="AB34" s="79"/>
    </row>
    <row r="35" spans="1:28" x14ac:dyDescent="0.25">
      <c r="L35" s="1"/>
    </row>
    <row r="36" spans="1:28" x14ac:dyDescent="0.25">
      <c r="L36" s="1"/>
    </row>
    <row r="37" spans="1:28" ht="15.75" thickBot="1" x14ac:dyDescent="0.3">
      <c r="F37" s="4"/>
      <c r="G37" s="4"/>
      <c r="H37" s="4"/>
      <c r="J37"/>
      <c r="K37"/>
      <c r="L37" s="67"/>
      <c r="M37" s="67"/>
      <c r="N37" s="67"/>
    </row>
    <row r="38" spans="1:28" ht="27" x14ac:dyDescent="0.25">
      <c r="B38" s="85" t="s">
        <v>48</v>
      </c>
      <c r="C38" s="63" t="s">
        <v>139</v>
      </c>
      <c r="D38" s="63" t="s">
        <v>140</v>
      </c>
      <c r="E38" s="63" t="s">
        <v>141</v>
      </c>
      <c r="F38" s="60" t="s">
        <v>142</v>
      </c>
      <c r="G38" s="2" t="s">
        <v>37</v>
      </c>
      <c r="H38" s="2" t="s">
        <v>38</v>
      </c>
      <c r="I38" s="2" t="s">
        <v>39</v>
      </c>
      <c r="J38" s="2" t="s">
        <v>40</v>
      </c>
      <c r="K38" s="3" t="s">
        <v>41</v>
      </c>
      <c r="L38" s="3" t="s">
        <v>42</v>
      </c>
      <c r="M38" s="3" t="s">
        <v>43</v>
      </c>
      <c r="N38" s="3" t="s">
        <v>44</v>
      </c>
      <c r="O38" s="3" t="s">
        <v>45</v>
      </c>
      <c r="P38" s="3" t="s">
        <v>46</v>
      </c>
      <c r="Q38" s="3" t="s">
        <v>47</v>
      </c>
      <c r="R38" s="3" t="s">
        <v>153</v>
      </c>
      <c r="S38" s="3" t="s">
        <v>154</v>
      </c>
      <c r="T38" s="3" t="s">
        <v>155</v>
      </c>
      <c r="U38" s="3" t="s">
        <v>156</v>
      </c>
      <c r="V38" s="3" t="s">
        <v>157</v>
      </c>
      <c r="W38" s="3" t="s">
        <v>158</v>
      </c>
      <c r="X38" s="3" t="s">
        <v>159</v>
      </c>
      <c r="Y38" s="3" t="s">
        <v>160</v>
      </c>
      <c r="Z38" s="3" t="s">
        <v>161</v>
      </c>
      <c r="AA38" s="3" t="s">
        <v>162</v>
      </c>
    </row>
    <row r="39" spans="1:28" ht="15.75" thickBot="1" x14ac:dyDescent="0.3">
      <c r="B39" s="86"/>
      <c r="C39" s="68">
        <f>Calculator!C15</f>
        <v>0</v>
      </c>
      <c r="D39" s="69">
        <f>Calculator!D15</f>
        <v>47849</v>
      </c>
      <c r="E39" s="69">
        <f>Calculator!E15</f>
        <v>48213</v>
      </c>
      <c r="F39" s="71">
        <f>SUM(G39:AA39)</f>
        <v>0</v>
      </c>
      <c r="G39" s="34">
        <f t="shared" ref="G39:Q39" si="19">IF(AND($D$39&lt;=G43,$E$39&gt;=G42),
     IF($D$39&lt;=G42,
        IF($E$39&lt;=G43,
           G49*($E$39-G42+1)/365,
           G49*(G43-G42+1)/365),
        IF($E$39&lt;=G43,
           G49*($E$39-$D$39+1)/365,
           G49*(G43-$D$39+1)/365)),
     0)</f>
        <v>0</v>
      </c>
      <c r="H39" s="34">
        <f t="shared" si="19"/>
        <v>0</v>
      </c>
      <c r="I39" s="34">
        <f t="shared" si="19"/>
        <v>0</v>
      </c>
      <c r="J39" s="34">
        <f t="shared" si="19"/>
        <v>0</v>
      </c>
      <c r="K39" s="34">
        <f t="shared" si="19"/>
        <v>0</v>
      </c>
      <c r="L39" s="34">
        <f t="shared" si="19"/>
        <v>0</v>
      </c>
      <c r="M39" s="34">
        <f t="shared" si="19"/>
        <v>0</v>
      </c>
      <c r="N39" s="34">
        <f t="shared" si="19"/>
        <v>0</v>
      </c>
      <c r="O39" s="34">
        <f t="shared" si="19"/>
        <v>0</v>
      </c>
      <c r="P39" s="34">
        <f t="shared" si="19"/>
        <v>0</v>
      </c>
      <c r="Q39" s="34">
        <f t="shared" si="19"/>
        <v>0</v>
      </c>
      <c r="R39" s="34">
        <f t="shared" ref="R39:AA39" si="20">IF(AND($D$39&lt;=R43,$E$39&gt;=R42),
     IF($D$39&lt;=R42,
        IF($E$39&lt;=R43,
           R49*($E$39-R42+1)/365,
           R49*(R43-R42+1)/365),
        IF($E$39&lt;=R43,
           R49*($E$39-$D$39+1)/365,
           R49*(R43-$D$39+1)/365)),
     0)</f>
        <v>0</v>
      </c>
      <c r="S39" s="34">
        <f t="shared" si="20"/>
        <v>0</v>
      </c>
      <c r="T39" s="34">
        <f t="shared" si="20"/>
        <v>0</v>
      </c>
      <c r="U39" s="34">
        <f t="shared" si="20"/>
        <v>0</v>
      </c>
      <c r="V39" s="34">
        <f t="shared" si="20"/>
        <v>0</v>
      </c>
      <c r="W39" s="34">
        <f t="shared" si="20"/>
        <v>0</v>
      </c>
      <c r="X39" s="34">
        <f t="shared" si="20"/>
        <v>0</v>
      </c>
      <c r="Y39" s="34">
        <f t="shared" si="20"/>
        <v>0</v>
      </c>
      <c r="Z39" s="34">
        <f t="shared" si="20"/>
        <v>0</v>
      </c>
      <c r="AA39" s="34">
        <f t="shared" si="20"/>
        <v>0</v>
      </c>
    </row>
    <row r="40" spans="1:28" x14ac:dyDescent="0.25">
      <c r="C40" s="4"/>
      <c r="G40" s="4"/>
      <c r="H40" s="4"/>
      <c r="J40" s="4"/>
      <c r="K40" s="4"/>
    </row>
    <row r="41" spans="1:28" s="5" customFormat="1" ht="27" x14ac:dyDescent="0.25">
      <c r="B41" s="35" t="s">
        <v>22</v>
      </c>
      <c r="C41" s="35" t="s">
        <v>23</v>
      </c>
      <c r="D41" s="35" t="s">
        <v>24</v>
      </c>
      <c r="E41" s="35" t="s">
        <v>25</v>
      </c>
      <c r="F41" s="35"/>
      <c r="G41" s="35" t="s">
        <v>37</v>
      </c>
      <c r="H41" s="35" t="s">
        <v>38</v>
      </c>
      <c r="I41" s="35" t="s">
        <v>39</v>
      </c>
      <c r="J41" s="35" t="s">
        <v>40</v>
      </c>
      <c r="K41" s="35" t="s">
        <v>41</v>
      </c>
      <c r="L41" s="35" t="s">
        <v>42</v>
      </c>
      <c r="M41" s="35" t="s">
        <v>43</v>
      </c>
      <c r="N41" s="35" t="s">
        <v>44</v>
      </c>
      <c r="O41" s="35" t="s">
        <v>45</v>
      </c>
      <c r="P41" s="35" t="s">
        <v>46</v>
      </c>
      <c r="Q41" s="35" t="s">
        <v>47</v>
      </c>
      <c r="R41" s="35" t="s">
        <v>153</v>
      </c>
      <c r="S41" s="35" t="s">
        <v>154</v>
      </c>
      <c r="T41" s="35" t="s">
        <v>155</v>
      </c>
      <c r="U41" s="35" t="s">
        <v>156</v>
      </c>
      <c r="V41" s="35" t="s">
        <v>157</v>
      </c>
      <c r="W41" s="35" t="s">
        <v>158</v>
      </c>
      <c r="X41" s="35" t="s">
        <v>159</v>
      </c>
      <c r="Y41" s="35" t="s">
        <v>160</v>
      </c>
      <c r="Z41" s="35" t="s">
        <v>161</v>
      </c>
      <c r="AA41" s="35" t="s">
        <v>162</v>
      </c>
    </row>
    <row r="42" spans="1:28" s="5" customFormat="1" x14ac:dyDescent="0.25">
      <c r="B42" s="87" t="s">
        <v>49</v>
      </c>
      <c r="C42" s="88"/>
      <c r="D42" s="88"/>
      <c r="E42" s="88"/>
      <c r="F42" s="89"/>
      <c r="G42" s="36">
        <v>45474</v>
      </c>
      <c r="H42" s="36">
        <v>45839</v>
      </c>
      <c r="I42" s="36">
        <v>46204</v>
      </c>
      <c r="J42" s="36">
        <v>46569</v>
      </c>
      <c r="K42" s="36">
        <v>46935</v>
      </c>
      <c r="L42" s="36">
        <v>47300</v>
      </c>
      <c r="M42" s="36">
        <v>47665</v>
      </c>
      <c r="N42" s="36">
        <v>48030</v>
      </c>
      <c r="O42" s="36">
        <v>48396</v>
      </c>
      <c r="P42" s="36">
        <v>48761</v>
      </c>
      <c r="Q42" s="36">
        <v>49126</v>
      </c>
      <c r="R42" s="36">
        <v>49492</v>
      </c>
      <c r="S42" s="36">
        <v>49859</v>
      </c>
      <c r="T42" s="36">
        <v>50225</v>
      </c>
      <c r="U42" s="36">
        <v>50591</v>
      </c>
      <c r="V42" s="36">
        <v>50957</v>
      </c>
      <c r="W42" s="36">
        <v>51324</v>
      </c>
      <c r="X42" s="36">
        <v>51690</v>
      </c>
      <c r="Y42" s="36">
        <v>52056</v>
      </c>
      <c r="Z42" s="36">
        <v>52422</v>
      </c>
      <c r="AA42" s="36">
        <v>52789</v>
      </c>
    </row>
    <row r="43" spans="1:28" s="5" customFormat="1" x14ac:dyDescent="0.25">
      <c r="B43" s="87" t="s">
        <v>50</v>
      </c>
      <c r="C43" s="88"/>
      <c r="D43" s="88"/>
      <c r="E43" s="88"/>
      <c r="F43" s="89"/>
      <c r="G43" s="36">
        <v>45838</v>
      </c>
      <c r="H43" s="36">
        <v>46203</v>
      </c>
      <c r="I43" s="36">
        <v>46568</v>
      </c>
      <c r="J43" s="36">
        <v>46934</v>
      </c>
      <c r="K43" s="36">
        <v>47299</v>
      </c>
      <c r="L43" s="36">
        <v>47664</v>
      </c>
      <c r="M43" s="36">
        <v>48029</v>
      </c>
      <c r="N43" s="36">
        <v>48395</v>
      </c>
      <c r="O43" s="36">
        <v>48760</v>
      </c>
      <c r="P43" s="36">
        <v>49125</v>
      </c>
      <c r="Q43" s="36">
        <v>49490</v>
      </c>
      <c r="R43" s="36">
        <v>49857</v>
      </c>
      <c r="S43" s="36">
        <v>50223</v>
      </c>
      <c r="T43" s="36">
        <v>50589</v>
      </c>
      <c r="U43" s="36">
        <v>50955</v>
      </c>
      <c r="V43" s="36">
        <v>51322</v>
      </c>
      <c r="W43" s="36">
        <v>51688</v>
      </c>
      <c r="X43" s="36">
        <v>52054</v>
      </c>
      <c r="Y43" s="36">
        <v>52420</v>
      </c>
      <c r="Z43" s="36">
        <v>52787</v>
      </c>
      <c r="AA43" s="36">
        <v>53153</v>
      </c>
    </row>
    <row r="44" spans="1:28" s="5" customFormat="1" x14ac:dyDescent="0.25">
      <c r="B44" s="37" t="s">
        <v>28</v>
      </c>
      <c r="C44" s="38">
        <f>IF(C39&gt;C16,C16,C39)</f>
        <v>0</v>
      </c>
      <c r="D44" s="39">
        <v>0.1</v>
      </c>
      <c r="E44" s="39">
        <f>E16</f>
        <v>4.7109771848859242E-2</v>
      </c>
      <c r="F44" s="38"/>
      <c r="G44" s="17">
        <f>ROUND(C44*E44,0)</f>
        <v>0</v>
      </c>
      <c r="H44" s="38">
        <f>G44*1.03</f>
        <v>0</v>
      </c>
      <c r="I44" s="38">
        <f t="shared" ref="I44:R48" si="21">H44*1.03</f>
        <v>0</v>
      </c>
      <c r="J44" s="38">
        <f t="shared" si="21"/>
        <v>0</v>
      </c>
      <c r="K44" s="38">
        <f t="shared" si="21"/>
        <v>0</v>
      </c>
      <c r="L44" s="38">
        <f t="shared" si="21"/>
        <v>0</v>
      </c>
      <c r="M44" s="38">
        <f t="shared" si="21"/>
        <v>0</v>
      </c>
      <c r="N44" s="38">
        <f t="shared" si="21"/>
        <v>0</v>
      </c>
      <c r="O44" s="38">
        <f t="shared" si="21"/>
        <v>0</v>
      </c>
      <c r="P44" s="38">
        <f t="shared" si="21"/>
        <v>0</v>
      </c>
      <c r="Q44" s="38">
        <f t="shared" si="21"/>
        <v>0</v>
      </c>
      <c r="R44" s="38">
        <f t="shared" si="21"/>
        <v>0</v>
      </c>
      <c r="S44" s="38">
        <f t="shared" ref="S44:S48" si="22">R44*1.03</f>
        <v>0</v>
      </c>
      <c r="T44" s="38">
        <f t="shared" ref="T44:T48" si="23">S44*1.03</f>
        <v>0</v>
      </c>
      <c r="U44" s="38">
        <f t="shared" ref="U44:U48" si="24">T44*1.03</f>
        <v>0</v>
      </c>
      <c r="V44" s="38">
        <f t="shared" ref="V44:V48" si="25">U44*1.03</f>
        <v>0</v>
      </c>
      <c r="W44" s="38">
        <f t="shared" ref="W44:W48" si="26">V44*1.03</f>
        <v>0</v>
      </c>
      <c r="X44" s="38">
        <f t="shared" ref="X44:X48" si="27">W44*1.03</f>
        <v>0</v>
      </c>
      <c r="Y44" s="38">
        <f t="shared" ref="Y44:Y48" si="28">X44*1.03</f>
        <v>0</v>
      </c>
      <c r="Z44" s="38">
        <f t="shared" ref="Z44:Z48" si="29">Y44*1.03</f>
        <v>0</v>
      </c>
      <c r="AA44" s="38">
        <f t="shared" ref="AA44:AA48" si="30">Z44*1.03</f>
        <v>0</v>
      </c>
    </row>
    <row r="45" spans="1:28" s="5" customFormat="1" x14ac:dyDescent="0.25">
      <c r="B45" s="16" t="s">
        <v>29</v>
      </c>
      <c r="C45" s="17">
        <f>IF(AND(C39&gt;C16,C39&gt;C18),C17,IF((C39-C16)&lt;0,0,C39-C16))</f>
        <v>0</v>
      </c>
      <c r="D45" s="23">
        <v>0.15</v>
      </c>
      <c r="E45" s="23">
        <f>E17</f>
        <v>4.710937926873577E-2</v>
      </c>
      <c r="F45" s="17"/>
      <c r="G45" s="17">
        <f>ROUND(C45*E45,0)</f>
        <v>0</v>
      </c>
      <c r="H45" s="17">
        <f t="shared" ref="H45:N48" si="31">G45*1.03</f>
        <v>0</v>
      </c>
      <c r="I45" s="17">
        <f t="shared" si="31"/>
        <v>0</v>
      </c>
      <c r="J45" s="17">
        <f t="shared" si="31"/>
        <v>0</v>
      </c>
      <c r="K45" s="17">
        <f t="shared" si="31"/>
        <v>0</v>
      </c>
      <c r="L45" s="17">
        <f t="shared" si="21"/>
        <v>0</v>
      </c>
      <c r="M45" s="17">
        <f t="shared" si="21"/>
        <v>0</v>
      </c>
      <c r="N45" s="17">
        <f t="shared" si="31"/>
        <v>0</v>
      </c>
      <c r="O45" s="17">
        <f t="shared" si="21"/>
        <v>0</v>
      </c>
      <c r="P45" s="17">
        <f t="shared" si="21"/>
        <v>0</v>
      </c>
      <c r="Q45" s="17">
        <f t="shared" si="21"/>
        <v>0</v>
      </c>
      <c r="R45" s="17">
        <f t="shared" si="21"/>
        <v>0</v>
      </c>
      <c r="S45" s="17">
        <f t="shared" si="22"/>
        <v>0</v>
      </c>
      <c r="T45" s="17">
        <f t="shared" si="23"/>
        <v>0</v>
      </c>
      <c r="U45" s="17">
        <f t="shared" si="24"/>
        <v>0</v>
      </c>
      <c r="V45" s="17">
        <f t="shared" si="25"/>
        <v>0</v>
      </c>
      <c r="W45" s="17">
        <f t="shared" si="26"/>
        <v>0</v>
      </c>
      <c r="X45" s="17">
        <f t="shared" si="27"/>
        <v>0</v>
      </c>
      <c r="Y45" s="17">
        <f t="shared" si="28"/>
        <v>0</v>
      </c>
      <c r="Z45" s="17">
        <f t="shared" si="29"/>
        <v>0</v>
      </c>
      <c r="AA45" s="17">
        <f t="shared" si="30"/>
        <v>0</v>
      </c>
    </row>
    <row r="46" spans="1:28" s="5" customFormat="1" x14ac:dyDescent="0.25">
      <c r="B46" s="16" t="s">
        <v>30</v>
      </c>
      <c r="C46" s="17">
        <f>IF(AND(C39&gt;C18,C39&gt;SUM(C16:C18)),C18,IF((C39-C18)&lt;0,0,(C39-C18)))</f>
        <v>0</v>
      </c>
      <c r="D46" s="23">
        <v>0.25</v>
      </c>
      <c r="E46" s="23">
        <f>E18</f>
        <v>4.7109536299999998E-2</v>
      </c>
      <c r="F46" s="17"/>
      <c r="G46" s="17">
        <f t="shared" ref="G46:G48" si="32">ROUND(C46*E46,0)</f>
        <v>0</v>
      </c>
      <c r="H46" s="17">
        <f t="shared" si="31"/>
        <v>0</v>
      </c>
      <c r="I46" s="17">
        <f t="shared" si="31"/>
        <v>0</v>
      </c>
      <c r="J46" s="17">
        <f t="shared" si="31"/>
        <v>0</v>
      </c>
      <c r="K46" s="17">
        <f t="shared" si="31"/>
        <v>0</v>
      </c>
      <c r="L46" s="17">
        <f t="shared" si="21"/>
        <v>0</v>
      </c>
      <c r="M46" s="17">
        <f t="shared" si="21"/>
        <v>0</v>
      </c>
      <c r="N46" s="17">
        <f t="shared" si="31"/>
        <v>0</v>
      </c>
      <c r="O46" s="17">
        <f t="shared" si="21"/>
        <v>0</v>
      </c>
      <c r="P46" s="17">
        <f t="shared" si="21"/>
        <v>0</v>
      </c>
      <c r="Q46" s="17">
        <f t="shared" si="21"/>
        <v>0</v>
      </c>
      <c r="R46" s="17">
        <f t="shared" si="21"/>
        <v>0</v>
      </c>
      <c r="S46" s="17">
        <f t="shared" si="22"/>
        <v>0</v>
      </c>
      <c r="T46" s="17">
        <f t="shared" si="23"/>
        <v>0</v>
      </c>
      <c r="U46" s="17">
        <f t="shared" si="24"/>
        <v>0</v>
      </c>
      <c r="V46" s="17">
        <f t="shared" si="25"/>
        <v>0</v>
      </c>
      <c r="W46" s="17">
        <f t="shared" si="26"/>
        <v>0</v>
      </c>
      <c r="X46" s="17">
        <f t="shared" si="27"/>
        <v>0</v>
      </c>
      <c r="Y46" s="17">
        <f t="shared" si="28"/>
        <v>0</v>
      </c>
      <c r="Z46" s="17">
        <f t="shared" si="29"/>
        <v>0</v>
      </c>
      <c r="AA46" s="17">
        <f t="shared" si="30"/>
        <v>0</v>
      </c>
    </row>
    <row r="47" spans="1:28" s="5" customFormat="1" x14ac:dyDescent="0.25">
      <c r="B47" s="16" t="s">
        <v>31</v>
      </c>
      <c r="C47" s="17">
        <f>IF(AND(C39&gt;SUM(C16:C18),C39&gt;SUM(C16:C19)),C19,IF((C39-SUM(C16:C18))&lt;0,0,(C39-SUM(C16:C18))))</f>
        <v>0</v>
      </c>
      <c r="D47" s="23">
        <v>0.5</v>
      </c>
      <c r="E47" s="23">
        <f>E19</f>
        <v>6.7299337571428575E-3</v>
      </c>
      <c r="F47" s="17"/>
      <c r="G47" s="17">
        <f t="shared" si="32"/>
        <v>0</v>
      </c>
      <c r="H47" s="17">
        <f t="shared" si="31"/>
        <v>0</v>
      </c>
      <c r="I47" s="17">
        <f t="shared" si="31"/>
        <v>0</v>
      </c>
      <c r="J47" s="17">
        <f t="shared" si="31"/>
        <v>0</v>
      </c>
      <c r="K47" s="17">
        <f t="shared" si="31"/>
        <v>0</v>
      </c>
      <c r="L47" s="17">
        <f t="shared" si="21"/>
        <v>0</v>
      </c>
      <c r="M47" s="17">
        <f t="shared" si="21"/>
        <v>0</v>
      </c>
      <c r="N47" s="17">
        <f t="shared" si="31"/>
        <v>0</v>
      </c>
      <c r="O47" s="17">
        <f t="shared" si="21"/>
        <v>0</v>
      </c>
      <c r="P47" s="17">
        <f t="shared" si="21"/>
        <v>0</v>
      </c>
      <c r="Q47" s="17">
        <f t="shared" si="21"/>
        <v>0</v>
      </c>
      <c r="R47" s="17">
        <f t="shared" si="21"/>
        <v>0</v>
      </c>
      <c r="S47" s="17">
        <f t="shared" si="22"/>
        <v>0</v>
      </c>
      <c r="T47" s="17">
        <f t="shared" si="23"/>
        <v>0</v>
      </c>
      <c r="U47" s="17">
        <f t="shared" si="24"/>
        <v>0</v>
      </c>
      <c r="V47" s="17">
        <f t="shared" si="25"/>
        <v>0</v>
      </c>
      <c r="W47" s="17">
        <f t="shared" si="26"/>
        <v>0</v>
      </c>
      <c r="X47" s="17">
        <f t="shared" si="27"/>
        <v>0</v>
      </c>
      <c r="Y47" s="17">
        <f t="shared" si="28"/>
        <v>0</v>
      </c>
      <c r="Z47" s="17">
        <f t="shared" si="29"/>
        <v>0</v>
      </c>
      <c r="AA47" s="17">
        <f t="shared" si="30"/>
        <v>0</v>
      </c>
    </row>
    <row r="48" spans="1:28" s="5" customFormat="1" x14ac:dyDescent="0.25">
      <c r="B48" s="16" t="s">
        <v>32</v>
      </c>
      <c r="C48" s="17">
        <f>IF(C39&gt;SUM(C16:C19),C39-SUM(C16:C19),0)</f>
        <v>0</v>
      </c>
      <c r="D48" s="23">
        <v>0</v>
      </c>
      <c r="E48" s="23">
        <v>0</v>
      </c>
      <c r="F48" s="23"/>
      <c r="G48" s="17">
        <f t="shared" si="32"/>
        <v>0</v>
      </c>
      <c r="H48" s="17">
        <f t="shared" si="31"/>
        <v>0</v>
      </c>
      <c r="I48" s="17">
        <f t="shared" si="31"/>
        <v>0</v>
      </c>
      <c r="J48" s="17">
        <f t="shared" si="31"/>
        <v>0</v>
      </c>
      <c r="K48" s="17">
        <f t="shared" si="31"/>
        <v>0</v>
      </c>
      <c r="L48" s="17">
        <f t="shared" si="21"/>
        <v>0</v>
      </c>
      <c r="M48" s="17">
        <f t="shared" si="21"/>
        <v>0</v>
      </c>
      <c r="N48" s="17">
        <f t="shared" si="31"/>
        <v>0</v>
      </c>
      <c r="O48" s="17">
        <f t="shared" si="21"/>
        <v>0</v>
      </c>
      <c r="P48" s="17">
        <f t="shared" si="21"/>
        <v>0</v>
      </c>
      <c r="Q48" s="17">
        <f t="shared" si="21"/>
        <v>0</v>
      </c>
      <c r="R48" s="17">
        <f t="shared" si="21"/>
        <v>0</v>
      </c>
      <c r="S48" s="17">
        <f t="shared" si="22"/>
        <v>0</v>
      </c>
      <c r="T48" s="17">
        <f t="shared" si="23"/>
        <v>0</v>
      </c>
      <c r="U48" s="17">
        <f t="shared" si="24"/>
        <v>0</v>
      </c>
      <c r="V48" s="17">
        <f t="shared" si="25"/>
        <v>0</v>
      </c>
      <c r="W48" s="17">
        <f t="shared" si="26"/>
        <v>0</v>
      </c>
      <c r="X48" s="17">
        <f t="shared" si="27"/>
        <v>0</v>
      </c>
      <c r="Y48" s="17">
        <f t="shared" si="28"/>
        <v>0</v>
      </c>
      <c r="Z48" s="17">
        <f t="shared" si="29"/>
        <v>0</v>
      </c>
      <c r="AA48" s="17">
        <f t="shared" si="30"/>
        <v>0</v>
      </c>
    </row>
    <row r="49" spans="2:27" s="5" customFormat="1" ht="15.75" thickBot="1" x14ac:dyDescent="0.3">
      <c r="B49" s="1"/>
      <c r="C49" s="25">
        <f>SUM(C44:C48)</f>
        <v>0</v>
      </c>
      <c r="D49" s="26"/>
      <c r="E49" s="26"/>
      <c r="F49" s="26"/>
      <c r="G49" s="25">
        <f>ROUND(SUM(G44:G48),0)</f>
        <v>0</v>
      </c>
      <c r="H49" s="25">
        <f t="shared" ref="H49:Q49" si="33">ROUND(SUM(H44:H48),0)</f>
        <v>0</v>
      </c>
      <c r="I49" s="25">
        <f t="shared" si="33"/>
        <v>0</v>
      </c>
      <c r="J49" s="25">
        <f t="shared" si="33"/>
        <v>0</v>
      </c>
      <c r="K49" s="25">
        <f t="shared" si="33"/>
        <v>0</v>
      </c>
      <c r="L49" s="25">
        <f t="shared" si="33"/>
        <v>0</v>
      </c>
      <c r="M49" s="25">
        <f t="shared" si="33"/>
        <v>0</v>
      </c>
      <c r="N49" s="25">
        <f t="shared" si="33"/>
        <v>0</v>
      </c>
      <c r="O49" s="25">
        <f t="shared" si="33"/>
        <v>0</v>
      </c>
      <c r="P49" s="25">
        <f t="shared" si="33"/>
        <v>0</v>
      </c>
      <c r="Q49" s="25">
        <f t="shared" si="33"/>
        <v>0</v>
      </c>
      <c r="R49" s="25">
        <f t="shared" ref="R49:AA49" si="34">ROUND(SUM(R44:R48),0)</f>
        <v>0</v>
      </c>
      <c r="S49" s="25">
        <f t="shared" si="34"/>
        <v>0</v>
      </c>
      <c r="T49" s="25">
        <f t="shared" si="34"/>
        <v>0</v>
      </c>
      <c r="U49" s="25">
        <f t="shared" si="34"/>
        <v>0</v>
      </c>
      <c r="V49" s="25">
        <f t="shared" si="34"/>
        <v>0</v>
      </c>
      <c r="W49" s="25">
        <f t="shared" si="34"/>
        <v>0</v>
      </c>
      <c r="X49" s="25">
        <f t="shared" si="34"/>
        <v>0</v>
      </c>
      <c r="Y49" s="25">
        <f t="shared" si="34"/>
        <v>0</v>
      </c>
      <c r="Z49" s="25">
        <f t="shared" si="34"/>
        <v>0</v>
      </c>
      <c r="AA49" s="25">
        <f t="shared" si="34"/>
        <v>0</v>
      </c>
    </row>
  </sheetData>
  <sheetProtection formatCells="0" formatColumns="0" formatRows="0"/>
  <mergeCells count="9">
    <mergeCell ref="B38:B39"/>
    <mergeCell ref="B42:F42"/>
    <mergeCell ref="B43:F43"/>
    <mergeCell ref="B5:H5"/>
    <mergeCell ref="B6:K6"/>
    <mergeCell ref="B9:G9"/>
    <mergeCell ref="B24:F24"/>
    <mergeCell ref="B25:F25"/>
    <mergeCell ref="C27:N27"/>
  </mergeCells>
  <phoneticPr fontId="15" type="noConversion"/>
  <hyperlinks>
    <hyperlink ref="B24" r:id="rId1" xr:uid="{B812E888-20F5-4B3D-975F-3945E612F8A0}"/>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ED620-F822-44E7-A60A-BCBB254FD94B}">
  <dimension ref="A1:AB49"/>
  <sheetViews>
    <sheetView topLeftCell="F22" zoomScale="90" zoomScaleNormal="90" workbookViewId="0">
      <selection activeCell="K21" sqref="K21"/>
    </sheetView>
  </sheetViews>
  <sheetFormatPr defaultColWidth="8.7109375" defaultRowHeight="15" x14ac:dyDescent="0.25"/>
  <cols>
    <col min="1" max="1" width="3.7109375" style="1" customWidth="1"/>
    <col min="2" max="2" width="18.85546875" style="1" customWidth="1"/>
    <col min="3" max="3" width="17.7109375" style="1" customWidth="1"/>
    <col min="4" max="4" width="12.5703125" style="1" bestFit="1" customWidth="1"/>
    <col min="5" max="5" width="13" style="1" bestFit="1" customWidth="1"/>
    <col min="6" max="6" width="14.7109375" style="1" customWidth="1"/>
    <col min="7" max="7" width="16.42578125" style="1" customWidth="1"/>
    <col min="8" max="8" width="14.85546875" style="1" bestFit="1" customWidth="1"/>
    <col min="9" max="9" width="12.28515625" style="4" bestFit="1" customWidth="1"/>
    <col min="10" max="10" width="14.85546875" style="1" bestFit="1" customWidth="1"/>
    <col min="11" max="11" width="13.85546875" style="1" bestFit="1" customWidth="1"/>
    <col min="12" max="12" width="12.42578125" style="4" bestFit="1" customWidth="1"/>
    <col min="13" max="13" width="16.7109375" style="4" customWidth="1"/>
    <col min="14" max="14" width="19.140625" style="4" bestFit="1" customWidth="1"/>
    <col min="15" max="27" width="19.28515625" style="4" customWidth="1"/>
    <col min="28" max="16384" width="8.7109375" style="1"/>
  </cols>
  <sheetData>
    <row r="1" spans="2:27" hidden="1" x14ac:dyDescent="0.25"/>
    <row r="2" spans="2:27" hidden="1" x14ac:dyDescent="0.25">
      <c r="B2" s="6" t="s">
        <v>0</v>
      </c>
    </row>
    <row r="3" spans="2:27" hidden="1" x14ac:dyDescent="0.25">
      <c r="B3" s="1" t="s">
        <v>1</v>
      </c>
    </row>
    <row r="4" spans="2:27" hidden="1" x14ac:dyDescent="0.25"/>
    <row r="5" spans="2:27" ht="75" hidden="1" customHeight="1" x14ac:dyDescent="0.25">
      <c r="B5" s="90" t="s">
        <v>2</v>
      </c>
      <c r="C5" s="90"/>
      <c r="D5" s="90"/>
      <c r="E5" s="90"/>
      <c r="F5" s="90"/>
      <c r="G5" s="90"/>
      <c r="H5" s="90"/>
    </row>
    <row r="6" spans="2:27" ht="45" hidden="1" customHeight="1" x14ac:dyDescent="0.25">
      <c r="B6" s="91" t="s">
        <v>3</v>
      </c>
      <c r="C6" s="91"/>
      <c r="D6" s="91"/>
      <c r="E6" s="91"/>
      <c r="F6" s="91"/>
      <c r="G6" s="91"/>
      <c r="H6" s="91"/>
      <c r="I6" s="91"/>
      <c r="J6" s="91"/>
      <c r="K6" s="91"/>
    </row>
    <row r="7" spans="2:27" hidden="1" x14ac:dyDescent="0.25"/>
    <row r="8" spans="2:27" hidden="1" x14ac:dyDescent="0.25">
      <c r="B8" s="7"/>
    </row>
    <row r="9" spans="2:27" ht="15.75" hidden="1" thickBot="1" x14ac:dyDescent="0.3">
      <c r="B9" s="92" t="s">
        <v>4</v>
      </c>
      <c r="C9" s="93"/>
      <c r="D9" s="93"/>
      <c r="E9" s="93"/>
      <c r="F9" s="93"/>
      <c r="G9" s="94"/>
    </row>
    <row r="10" spans="2:27" ht="54.75" hidden="1" thickBot="1" x14ac:dyDescent="0.3">
      <c r="B10" s="8" t="s">
        <v>5</v>
      </c>
      <c r="C10" s="8" t="s">
        <v>6</v>
      </c>
      <c r="D10" s="9" t="s">
        <v>7</v>
      </c>
      <c r="E10" s="9" t="s">
        <v>8</v>
      </c>
      <c r="F10" s="9" t="s">
        <v>9</v>
      </c>
      <c r="G10" s="10" t="s">
        <v>10</v>
      </c>
      <c r="H10" s="11" t="s">
        <v>11</v>
      </c>
      <c r="I10" s="12" t="s">
        <v>12</v>
      </c>
      <c r="J10" s="13" t="s">
        <v>13</v>
      </c>
      <c r="K10" s="13" t="s">
        <v>14</v>
      </c>
      <c r="L10" s="12" t="s">
        <v>15</v>
      </c>
      <c r="M10" s="14" t="s">
        <v>16</v>
      </c>
      <c r="N10" s="15" t="s">
        <v>17</v>
      </c>
      <c r="O10" s="1"/>
      <c r="P10" s="1"/>
      <c r="Q10" s="1"/>
      <c r="R10" s="1"/>
      <c r="S10" s="1"/>
      <c r="T10" s="1"/>
      <c r="U10" s="1"/>
      <c r="V10" s="1"/>
      <c r="W10" s="1"/>
      <c r="X10" s="1"/>
      <c r="Y10" s="1"/>
      <c r="Z10" s="1"/>
      <c r="AA10" s="1"/>
    </row>
    <row r="11" spans="2:27" hidden="1" x14ac:dyDescent="0.25">
      <c r="B11" s="16" t="s">
        <v>18</v>
      </c>
      <c r="C11" s="17" t="s">
        <v>19</v>
      </c>
      <c r="D11" s="17" t="s">
        <v>20</v>
      </c>
      <c r="E11" s="18">
        <v>1</v>
      </c>
      <c r="F11" s="17">
        <f>61966.42*1.03</f>
        <v>63825.412600000003</v>
      </c>
      <c r="G11" s="19">
        <v>1</v>
      </c>
      <c r="H11" s="20">
        <v>35.78</v>
      </c>
      <c r="I11" s="21">
        <f t="shared" ref="I11" si="0">G11*F11</f>
        <v>63825.412600000003</v>
      </c>
      <c r="J11" s="22">
        <v>0.34200000000000003</v>
      </c>
      <c r="K11" s="21">
        <f t="shared" ref="K11" si="1">IFERROR(ROUND(I11*J11,2),"")</f>
        <v>21828.29</v>
      </c>
      <c r="L11" s="21">
        <f t="shared" ref="L11" si="2">IFERROR(I11+K11,"")</f>
        <v>85653.702600000004</v>
      </c>
      <c r="M11" s="21">
        <v>8565.3700000000008</v>
      </c>
      <c r="N11" s="21">
        <f t="shared" ref="N11" si="3">IFERROR(L11+M11,"")</f>
        <v>94219.0726</v>
      </c>
      <c r="O11" s="1"/>
      <c r="P11" s="1"/>
      <c r="Q11" s="1"/>
      <c r="R11" s="1"/>
      <c r="S11" s="1"/>
      <c r="T11" s="1"/>
      <c r="U11" s="1"/>
      <c r="V11" s="1"/>
      <c r="W11" s="1"/>
      <c r="X11" s="1"/>
      <c r="Y11" s="1"/>
      <c r="Z11" s="1"/>
      <c r="AA11" s="1"/>
    </row>
    <row r="12" spans="2:27" hidden="1" x14ac:dyDescent="0.25"/>
    <row r="13" spans="2:27" hidden="1" x14ac:dyDescent="0.25"/>
    <row r="14" spans="2:27" hidden="1" x14ac:dyDescent="0.25">
      <c r="B14" s="55" t="s">
        <v>21</v>
      </c>
      <c r="C14" s="56">
        <v>8000000</v>
      </c>
    </row>
    <row r="15" spans="2:27" ht="27.75" hidden="1" thickBot="1" x14ac:dyDescent="0.3">
      <c r="B15" s="58" t="s">
        <v>22</v>
      </c>
      <c r="C15" s="58" t="s">
        <v>23</v>
      </c>
      <c r="D15" s="11" t="s">
        <v>24</v>
      </c>
      <c r="E15" s="11" t="s">
        <v>25</v>
      </c>
      <c r="F15" s="59" t="s">
        <v>26</v>
      </c>
      <c r="H15" s="40" t="s">
        <v>27</v>
      </c>
      <c r="J15" s="4"/>
      <c r="K15" s="4"/>
      <c r="L15" s="43"/>
      <c r="M15" s="1"/>
      <c r="N15" s="1"/>
      <c r="O15" s="1"/>
      <c r="P15" s="1"/>
      <c r="Q15" s="1"/>
      <c r="R15" s="1"/>
      <c r="S15" s="1"/>
      <c r="T15" s="1"/>
      <c r="U15" s="1"/>
      <c r="V15" s="1"/>
      <c r="W15" s="1"/>
      <c r="X15" s="1"/>
      <c r="Y15" s="1"/>
      <c r="Z15" s="1"/>
      <c r="AA15" s="1"/>
    </row>
    <row r="16" spans="2:27" hidden="1" x14ac:dyDescent="0.25">
      <c r="B16" s="37" t="s">
        <v>28</v>
      </c>
      <c r="C16" s="38">
        <f>IF(C14&gt;H16,H16,C14)</f>
        <v>199999</v>
      </c>
      <c r="D16" s="39">
        <v>0.1</v>
      </c>
      <c r="E16" s="57">
        <f>(D16*$N$11)/H16</f>
        <v>4.7109771848859242E-2</v>
      </c>
      <c r="F16" s="38">
        <f>ROUND(C16*E16,0)</f>
        <v>9422</v>
      </c>
      <c r="G16" s="4"/>
      <c r="H16" s="41">
        <v>199999</v>
      </c>
      <c r="J16" s="4"/>
      <c r="K16" s="4"/>
      <c r="M16" s="1"/>
      <c r="N16" s="1"/>
      <c r="O16" s="1"/>
      <c r="P16" s="1"/>
      <c r="Q16" s="1"/>
      <c r="R16" s="1"/>
      <c r="S16" s="1"/>
      <c r="T16" s="1"/>
      <c r="U16" s="1"/>
      <c r="V16" s="1"/>
      <c r="W16" s="1"/>
      <c r="X16" s="1"/>
      <c r="Y16" s="1"/>
      <c r="Z16" s="1"/>
      <c r="AA16" s="1"/>
    </row>
    <row r="17" spans="1:28" hidden="1" x14ac:dyDescent="0.25">
      <c r="B17" s="16" t="s">
        <v>29</v>
      </c>
      <c r="C17" s="17">
        <f>IF(AND(C14&gt;H16,C14&gt;H18),H17,IF((C14-H16)&lt;0,0,(C14-H16)))</f>
        <v>300001</v>
      </c>
      <c r="D17" s="23">
        <v>0.15</v>
      </c>
      <c r="E17" s="24">
        <f>(D17*$N$11)/H17</f>
        <v>4.710937926873577E-2</v>
      </c>
      <c r="F17" s="17">
        <f>ROUND(C17*E17,0)</f>
        <v>14133</v>
      </c>
      <c r="G17" s="4"/>
      <c r="H17" s="41">
        <v>300001</v>
      </c>
      <c r="J17" s="4"/>
      <c r="K17" s="4"/>
      <c r="M17" s="1"/>
      <c r="N17" s="1"/>
      <c r="O17" s="1"/>
      <c r="P17" s="1"/>
      <c r="Q17" s="1"/>
      <c r="R17" s="1"/>
      <c r="S17" s="1"/>
      <c r="T17" s="1"/>
      <c r="U17" s="1"/>
      <c r="V17" s="1"/>
      <c r="W17" s="1"/>
      <c r="X17" s="1"/>
      <c r="Y17" s="1"/>
      <c r="Z17" s="1"/>
      <c r="AA17" s="1"/>
    </row>
    <row r="18" spans="1:28" hidden="1" x14ac:dyDescent="0.25">
      <c r="B18" s="16" t="s">
        <v>30</v>
      </c>
      <c r="C18" s="17">
        <f>IF(AND(C14&gt;H18,C14&gt;(SUM(H16:H18))),H18,IF((C14-H18)&lt;0,0,(C14-H18)))</f>
        <v>500000</v>
      </c>
      <c r="D18" s="23">
        <v>0.25</v>
      </c>
      <c r="E18" s="24">
        <f>(D18*$N$11)/H18</f>
        <v>4.7109536299999998E-2</v>
      </c>
      <c r="F18" s="17">
        <f t="shared" ref="F18:F20" si="4">ROUND(C18*E18,0)</f>
        <v>23555</v>
      </c>
      <c r="G18" s="4"/>
      <c r="H18" s="41">
        <v>500000</v>
      </c>
      <c r="J18" s="4"/>
      <c r="K18" s="4"/>
      <c r="M18" s="1"/>
      <c r="N18" s="1"/>
      <c r="O18" s="1"/>
      <c r="P18" s="1"/>
      <c r="Q18" s="1"/>
      <c r="R18" s="1"/>
      <c r="S18" s="1"/>
      <c r="T18" s="1"/>
      <c r="U18" s="1"/>
      <c r="V18" s="1"/>
      <c r="W18" s="1"/>
      <c r="X18" s="1"/>
      <c r="Y18" s="1"/>
      <c r="Z18" s="1"/>
      <c r="AA18" s="1"/>
    </row>
    <row r="19" spans="1:28" hidden="1" x14ac:dyDescent="0.25">
      <c r="B19" s="16" t="s">
        <v>31</v>
      </c>
      <c r="C19" s="17">
        <f>IF(AND(C14&gt;SUM(H16:H18),C14&gt;SUM(H16:H19)),H19,IF((C14-SUM(H16:H18))&lt;0,0,(C14-SUM(H16:H18))))</f>
        <v>7000000</v>
      </c>
      <c r="D19" s="23">
        <v>0.5</v>
      </c>
      <c r="E19" s="24">
        <f>(D19*$N$11)/H19</f>
        <v>6.7299337571428575E-3</v>
      </c>
      <c r="F19" s="17">
        <f t="shared" si="4"/>
        <v>47110</v>
      </c>
      <c r="G19" s="4"/>
      <c r="H19" s="41">
        <v>7000000</v>
      </c>
      <c r="J19" s="4"/>
      <c r="K19" s="4"/>
      <c r="M19" s="1"/>
      <c r="N19" s="1"/>
      <c r="O19" s="1"/>
      <c r="P19" s="1"/>
      <c r="Q19" s="1"/>
      <c r="R19" s="1"/>
      <c r="S19" s="1"/>
      <c r="T19" s="1"/>
      <c r="U19" s="1"/>
      <c r="V19" s="1"/>
      <c r="W19" s="1"/>
      <c r="X19" s="1"/>
      <c r="Y19" s="1"/>
      <c r="Z19" s="1"/>
      <c r="AA19" s="1"/>
    </row>
    <row r="20" spans="1:28" ht="15.75" hidden="1" thickBot="1" x14ac:dyDescent="0.3">
      <c r="B20" s="16" t="s">
        <v>32</v>
      </c>
      <c r="C20" s="17">
        <f>IF(C14&gt;SUM(H16:H19),C14-SUM(H16:H19),0)</f>
        <v>0</v>
      </c>
      <c r="D20" s="23">
        <v>0</v>
      </c>
      <c r="E20" s="23">
        <v>0</v>
      </c>
      <c r="F20" s="17">
        <f t="shared" si="4"/>
        <v>0</v>
      </c>
      <c r="G20" s="4"/>
      <c r="H20" s="42"/>
      <c r="J20" s="4"/>
      <c r="K20" s="4"/>
      <c r="M20" s="1"/>
      <c r="N20" s="1"/>
      <c r="O20" s="1"/>
      <c r="P20" s="1"/>
      <c r="Q20" s="1"/>
      <c r="R20" s="1"/>
      <c r="S20" s="1"/>
      <c r="T20" s="1"/>
      <c r="U20" s="1"/>
      <c r="V20" s="1"/>
      <c r="W20" s="1"/>
      <c r="X20" s="1"/>
      <c r="Y20" s="1"/>
      <c r="Z20" s="1"/>
      <c r="AA20" s="1"/>
    </row>
    <row r="21" spans="1:28" ht="15.75" hidden="1" thickBot="1" x14ac:dyDescent="0.3">
      <c r="C21" s="25">
        <f>SUM(C16:C20)</f>
        <v>8000000</v>
      </c>
      <c r="D21" s="26"/>
      <c r="E21" s="26"/>
      <c r="F21" s="25">
        <f>SUM(F16:F20)</f>
        <v>94220</v>
      </c>
      <c r="G21" s="4"/>
      <c r="H21" s="4"/>
      <c r="I21" s="1"/>
      <c r="K21" s="4"/>
      <c r="M21" s="1"/>
    </row>
    <row r="22" spans="1:28" ht="15.75" thickBot="1" x14ac:dyDescent="0.3">
      <c r="G22" s="4"/>
      <c r="H22" s="4"/>
    </row>
    <row r="23" spans="1:28" x14ac:dyDescent="0.25">
      <c r="A23" s="27"/>
      <c r="B23" s="28"/>
      <c r="C23" s="28"/>
      <c r="D23" s="28"/>
      <c r="E23" s="28"/>
      <c r="F23" s="28"/>
      <c r="G23" s="28"/>
      <c r="H23" s="28"/>
      <c r="I23" s="65"/>
      <c r="J23" s="28"/>
      <c r="K23" s="28"/>
      <c r="L23" s="28"/>
      <c r="M23" s="65"/>
      <c r="N23" s="65"/>
      <c r="O23" s="65"/>
      <c r="P23" s="65"/>
      <c r="Q23" s="65"/>
      <c r="R23" s="65"/>
      <c r="S23" s="65"/>
      <c r="T23" s="65"/>
      <c r="U23" s="65"/>
      <c r="V23" s="65"/>
      <c r="W23" s="65"/>
      <c r="X23" s="65"/>
      <c r="Y23" s="65"/>
      <c r="Z23" s="65"/>
      <c r="AA23" s="65"/>
      <c r="AB23" s="77"/>
    </row>
    <row r="24" spans="1:28" x14ac:dyDescent="0.25">
      <c r="A24" s="29"/>
      <c r="B24" s="84" t="s">
        <v>33</v>
      </c>
      <c r="C24" s="84"/>
      <c r="D24" s="84"/>
      <c r="E24" s="84"/>
      <c r="F24" s="84"/>
      <c r="I24" s="31"/>
      <c r="L24" s="1"/>
      <c r="M24" s="31"/>
      <c r="N24" s="31"/>
      <c r="O24" s="31"/>
      <c r="P24" s="31"/>
      <c r="Q24" s="31"/>
      <c r="R24" s="31"/>
      <c r="S24" s="31"/>
      <c r="T24" s="31"/>
      <c r="U24" s="31"/>
      <c r="V24" s="31"/>
      <c r="W24" s="31"/>
      <c r="X24" s="31"/>
      <c r="Y24" s="31"/>
      <c r="Z24" s="31"/>
      <c r="AA24" s="31"/>
      <c r="AB24" s="30"/>
    </row>
    <row r="25" spans="1:28" ht="177" customHeight="1" x14ac:dyDescent="0.25">
      <c r="A25" s="29"/>
      <c r="B25" s="83" t="s">
        <v>34</v>
      </c>
      <c r="C25" s="83"/>
      <c r="D25" s="83"/>
      <c r="E25" s="83"/>
      <c r="F25" s="83"/>
      <c r="G25" s="80"/>
      <c r="H25" s="80"/>
      <c r="I25" s="80"/>
      <c r="L25" s="31"/>
      <c r="M25" s="31"/>
      <c r="N25" s="31"/>
      <c r="O25" s="31"/>
      <c r="P25" s="31"/>
      <c r="Q25" s="31"/>
      <c r="R25" s="31"/>
      <c r="S25" s="31"/>
      <c r="T25" s="31"/>
      <c r="U25" s="31"/>
      <c r="V25" s="31"/>
      <c r="W25" s="31"/>
      <c r="X25" s="31"/>
      <c r="Y25" s="31"/>
      <c r="Z25" s="31"/>
      <c r="AA25" s="31"/>
      <c r="AB25" s="30"/>
    </row>
    <row r="26" spans="1:28" x14ac:dyDescent="0.25">
      <c r="A26" s="29"/>
      <c r="I26" s="31"/>
      <c r="L26" s="31"/>
      <c r="M26" s="31"/>
      <c r="N26" s="31"/>
      <c r="O26" s="31"/>
      <c r="P26" s="31"/>
      <c r="Q26" s="31"/>
      <c r="R26" s="31"/>
      <c r="S26" s="31"/>
      <c r="T26" s="31"/>
      <c r="U26" s="31"/>
      <c r="V26" s="31"/>
      <c r="W26" s="31"/>
      <c r="X26" s="31"/>
      <c r="Y26" s="31"/>
      <c r="Z26" s="31"/>
      <c r="AA26" s="31"/>
      <c r="AB26" s="30"/>
    </row>
    <row r="27" spans="1:28" x14ac:dyDescent="0.25">
      <c r="A27" s="29"/>
      <c r="B27" s="31"/>
      <c r="C27" s="95" t="s">
        <v>35</v>
      </c>
      <c r="D27" s="96"/>
      <c r="E27" s="96"/>
      <c r="F27" s="96"/>
      <c r="G27" s="96"/>
      <c r="H27" s="96"/>
      <c r="I27" s="96"/>
      <c r="J27" s="96"/>
      <c r="K27" s="96"/>
      <c r="L27" s="96"/>
      <c r="M27" s="96"/>
      <c r="N27" s="96"/>
      <c r="O27" s="1"/>
      <c r="P27" s="1"/>
      <c r="Q27" s="1"/>
      <c r="R27" s="1"/>
      <c r="S27" s="1"/>
      <c r="T27" s="1"/>
      <c r="U27" s="1"/>
      <c r="V27" s="1"/>
      <c r="W27" s="1"/>
      <c r="X27" s="1"/>
      <c r="Y27" s="1"/>
      <c r="Z27" s="1"/>
      <c r="AA27" s="1"/>
      <c r="AB27" s="30"/>
    </row>
    <row r="28" spans="1:28" ht="28.5" customHeight="1" x14ac:dyDescent="0.25">
      <c r="A28" s="29"/>
      <c r="B28" s="61" t="s">
        <v>36</v>
      </c>
      <c r="C28" s="62" t="s">
        <v>37</v>
      </c>
      <c r="D28" s="62" t="s">
        <v>38</v>
      </c>
      <c r="E28" s="62" t="s">
        <v>39</v>
      </c>
      <c r="F28" s="62" t="s">
        <v>40</v>
      </c>
      <c r="G28" s="62" t="s">
        <v>41</v>
      </c>
      <c r="H28" s="62" t="s">
        <v>42</v>
      </c>
      <c r="I28" s="62" t="s">
        <v>43</v>
      </c>
      <c r="J28" s="62" t="s">
        <v>44</v>
      </c>
      <c r="K28" s="62" t="s">
        <v>45</v>
      </c>
      <c r="L28" s="62" t="s">
        <v>46</v>
      </c>
      <c r="M28" s="62" t="s">
        <v>47</v>
      </c>
      <c r="N28" s="62" t="s">
        <v>153</v>
      </c>
      <c r="O28" s="62" t="s">
        <v>154</v>
      </c>
      <c r="P28" s="62" t="s">
        <v>155</v>
      </c>
      <c r="Q28" s="62" t="s">
        <v>156</v>
      </c>
      <c r="R28" s="62" t="s">
        <v>157</v>
      </c>
      <c r="S28" s="62" t="s">
        <v>158</v>
      </c>
      <c r="T28" s="62" t="s">
        <v>159</v>
      </c>
      <c r="U28" s="62" t="s">
        <v>160</v>
      </c>
      <c r="V28" s="62" t="s">
        <v>161</v>
      </c>
      <c r="W28" s="62" t="s">
        <v>162</v>
      </c>
      <c r="X28" s="62" t="s">
        <v>163</v>
      </c>
      <c r="Y28" s="62" t="s">
        <v>164</v>
      </c>
      <c r="Z28" s="62" t="s">
        <v>165</v>
      </c>
      <c r="AA28" s="62" t="s">
        <v>166</v>
      </c>
      <c r="AB28" s="30"/>
    </row>
    <row r="29" spans="1:28" x14ac:dyDescent="0.25">
      <c r="A29" s="29"/>
      <c r="B29" s="70">
        <v>200000</v>
      </c>
      <c r="C29" s="17">
        <f>F16</f>
        <v>9422</v>
      </c>
      <c r="D29" s="17">
        <f t="shared" ref="D29:N32" si="5">C29*1.03</f>
        <v>9704.66</v>
      </c>
      <c r="E29" s="17">
        <f t="shared" si="5"/>
        <v>9995.7998000000007</v>
      </c>
      <c r="F29" s="17">
        <f t="shared" si="5"/>
        <v>10295.673794</v>
      </c>
      <c r="G29" s="17">
        <f t="shared" si="5"/>
        <v>10604.544007820001</v>
      </c>
      <c r="H29" s="17">
        <f t="shared" si="5"/>
        <v>10922.680328054601</v>
      </c>
      <c r="I29" s="17">
        <f t="shared" si="5"/>
        <v>11250.360737896239</v>
      </c>
      <c r="J29" s="17">
        <f t="shared" si="5"/>
        <v>11587.871560033127</v>
      </c>
      <c r="K29" s="17">
        <f t="shared" si="5"/>
        <v>11935.507706834122</v>
      </c>
      <c r="L29" s="17">
        <f t="shared" si="5"/>
        <v>12293.572938039146</v>
      </c>
      <c r="M29" s="17">
        <f t="shared" si="5"/>
        <v>12662.38012618032</v>
      </c>
      <c r="N29" s="17">
        <f t="shared" si="5"/>
        <v>13042.25152996573</v>
      </c>
      <c r="O29" s="17">
        <f t="shared" ref="O29:O32" si="6">N29*1.03</f>
        <v>13433.519075864702</v>
      </c>
      <c r="P29" s="17">
        <f t="shared" ref="P29:P32" si="7">O29*1.03</f>
        <v>13836.524648140643</v>
      </c>
      <c r="Q29" s="17">
        <f t="shared" ref="Q29:Q32" si="8">P29*1.03</f>
        <v>14251.620387584862</v>
      </c>
      <c r="R29" s="17">
        <f t="shared" ref="R29:R32" si="9">Q29*1.03</f>
        <v>14679.168999212408</v>
      </c>
      <c r="S29" s="17">
        <f t="shared" ref="S29:S32" si="10">R29*1.03</f>
        <v>15119.544069188782</v>
      </c>
      <c r="T29" s="17">
        <f t="shared" ref="T29:T32" si="11">S29*1.03</f>
        <v>15573.130391264445</v>
      </c>
      <c r="U29" s="17">
        <f t="shared" ref="U29:U32" si="12">T29*1.03</f>
        <v>16040.324303002379</v>
      </c>
      <c r="V29" s="17">
        <f t="shared" ref="V29:V32" si="13">U29*1.03</f>
        <v>16521.534032092452</v>
      </c>
      <c r="W29" s="17">
        <f t="shared" ref="W29:W32" si="14">V29*1.03</f>
        <v>17017.180053055225</v>
      </c>
      <c r="X29" s="17">
        <f t="shared" ref="X29:X32" si="15">W29*1.03</f>
        <v>17527.695454646881</v>
      </c>
      <c r="Y29" s="17">
        <f t="shared" ref="Y29:Y32" si="16">X29*1.03</f>
        <v>18053.526318286287</v>
      </c>
      <c r="Z29" s="17">
        <f t="shared" ref="Z29:Z32" si="17">Y29*1.03</f>
        <v>18595.132107834877</v>
      </c>
      <c r="AA29" s="17">
        <f t="shared" ref="AA29:AA32" si="18">Z29*1.03</f>
        <v>19152.986071069925</v>
      </c>
      <c r="AB29" s="30"/>
    </row>
    <row r="30" spans="1:28" x14ac:dyDescent="0.25">
      <c r="A30" s="29"/>
      <c r="B30" s="70">
        <v>500000</v>
      </c>
      <c r="C30" s="17">
        <f>F17+C29</f>
        <v>23555</v>
      </c>
      <c r="D30" s="17">
        <f t="shared" si="5"/>
        <v>24261.65</v>
      </c>
      <c r="E30" s="17">
        <f t="shared" si="5"/>
        <v>24989.499500000002</v>
      </c>
      <c r="F30" s="17">
        <f t="shared" si="5"/>
        <v>25739.184485000002</v>
      </c>
      <c r="G30" s="17">
        <f t="shared" si="5"/>
        <v>26511.360019550004</v>
      </c>
      <c r="H30" s="17">
        <f t="shared" si="5"/>
        <v>27306.700820136506</v>
      </c>
      <c r="I30" s="17">
        <f t="shared" si="5"/>
        <v>28125.901844740602</v>
      </c>
      <c r="J30" s="17">
        <f t="shared" si="5"/>
        <v>28969.678900082821</v>
      </c>
      <c r="K30" s="17">
        <f t="shared" si="5"/>
        <v>29838.769267085307</v>
      </c>
      <c r="L30" s="17">
        <f t="shared" si="5"/>
        <v>30733.932345097866</v>
      </c>
      <c r="M30" s="17">
        <f t="shared" si="5"/>
        <v>31655.950315450802</v>
      </c>
      <c r="N30" s="17">
        <f t="shared" si="5"/>
        <v>32605.628824914325</v>
      </c>
      <c r="O30" s="17">
        <f t="shared" si="6"/>
        <v>33583.797689661755</v>
      </c>
      <c r="P30" s="17">
        <f t="shared" si="7"/>
        <v>34591.311620351611</v>
      </c>
      <c r="Q30" s="17">
        <f t="shared" si="8"/>
        <v>35629.050968962161</v>
      </c>
      <c r="R30" s="17">
        <f t="shared" si="9"/>
        <v>36697.922498031025</v>
      </c>
      <c r="S30" s="17">
        <f t="shared" si="10"/>
        <v>37798.860172971959</v>
      </c>
      <c r="T30" s="17">
        <f t="shared" si="11"/>
        <v>38932.82597816112</v>
      </c>
      <c r="U30" s="17">
        <f t="shared" si="12"/>
        <v>40100.810757505955</v>
      </c>
      <c r="V30" s="17">
        <f t="shared" si="13"/>
        <v>41303.835080231132</v>
      </c>
      <c r="W30" s="17">
        <f t="shared" si="14"/>
        <v>42542.95013263807</v>
      </c>
      <c r="X30" s="17">
        <f t="shared" si="15"/>
        <v>43819.238636617214</v>
      </c>
      <c r="Y30" s="17">
        <f t="shared" si="16"/>
        <v>45133.815795715731</v>
      </c>
      <c r="Z30" s="17">
        <f t="shared" si="17"/>
        <v>46487.830269587204</v>
      </c>
      <c r="AA30" s="17">
        <f t="shared" si="18"/>
        <v>47882.465177674821</v>
      </c>
      <c r="AB30" s="30"/>
    </row>
    <row r="31" spans="1:28" x14ac:dyDescent="0.25">
      <c r="A31" s="29"/>
      <c r="B31" s="70">
        <v>1000000</v>
      </c>
      <c r="C31" s="17">
        <f>F18+C30</f>
        <v>47110</v>
      </c>
      <c r="D31" s="17">
        <f t="shared" si="5"/>
        <v>48523.3</v>
      </c>
      <c r="E31" s="17">
        <f t="shared" si="5"/>
        <v>49978.999000000003</v>
      </c>
      <c r="F31" s="17">
        <f t="shared" si="5"/>
        <v>51478.368970000003</v>
      </c>
      <c r="G31" s="17">
        <f t="shared" si="5"/>
        <v>53022.720039100008</v>
      </c>
      <c r="H31" s="17">
        <f t="shared" si="5"/>
        <v>54613.401640273012</v>
      </c>
      <c r="I31" s="17">
        <f t="shared" si="5"/>
        <v>56251.803689481203</v>
      </c>
      <c r="J31" s="17">
        <f t="shared" si="5"/>
        <v>57939.357800165642</v>
      </c>
      <c r="K31" s="17">
        <f t="shared" si="5"/>
        <v>59677.538534170613</v>
      </c>
      <c r="L31" s="17">
        <f t="shared" si="5"/>
        <v>61467.864690195733</v>
      </c>
      <c r="M31" s="17">
        <f t="shared" si="5"/>
        <v>63311.900630901604</v>
      </c>
      <c r="N31" s="17">
        <f t="shared" si="5"/>
        <v>65211.257649828651</v>
      </c>
      <c r="O31" s="17">
        <f t="shared" si="6"/>
        <v>67167.595379323509</v>
      </c>
      <c r="P31" s="17">
        <f t="shared" si="7"/>
        <v>69182.623240703222</v>
      </c>
      <c r="Q31" s="17">
        <f t="shared" si="8"/>
        <v>71258.101937924323</v>
      </c>
      <c r="R31" s="17">
        <f t="shared" si="9"/>
        <v>73395.844996062049</v>
      </c>
      <c r="S31" s="17">
        <f t="shared" si="10"/>
        <v>75597.720345943919</v>
      </c>
      <c r="T31" s="17">
        <f t="shared" si="11"/>
        <v>77865.651956322239</v>
      </c>
      <c r="U31" s="17">
        <f t="shared" si="12"/>
        <v>80201.62151501191</v>
      </c>
      <c r="V31" s="17">
        <f t="shared" si="13"/>
        <v>82607.670160462265</v>
      </c>
      <c r="W31" s="17">
        <f t="shared" si="14"/>
        <v>85085.900265276141</v>
      </c>
      <c r="X31" s="17">
        <f t="shared" si="15"/>
        <v>87638.477273234428</v>
      </c>
      <c r="Y31" s="17">
        <f t="shared" si="16"/>
        <v>90267.631591431462</v>
      </c>
      <c r="Z31" s="17">
        <f t="shared" si="17"/>
        <v>92975.660539174409</v>
      </c>
      <c r="AA31" s="17">
        <f t="shared" si="18"/>
        <v>95764.930355349643</v>
      </c>
      <c r="AB31" s="30"/>
    </row>
    <row r="32" spans="1:28" x14ac:dyDescent="0.25">
      <c r="A32" s="29"/>
      <c r="B32" s="70">
        <v>8000000</v>
      </c>
      <c r="C32" s="17">
        <f>F19+C31</f>
        <v>94220</v>
      </c>
      <c r="D32" s="17">
        <f t="shared" si="5"/>
        <v>97046.6</v>
      </c>
      <c r="E32" s="17">
        <f t="shared" si="5"/>
        <v>99957.998000000007</v>
      </c>
      <c r="F32" s="17">
        <f t="shared" si="5"/>
        <v>102956.73794000001</v>
      </c>
      <c r="G32" s="17">
        <f t="shared" si="5"/>
        <v>106045.44007820002</v>
      </c>
      <c r="H32" s="17">
        <f t="shared" si="5"/>
        <v>109226.80328054602</v>
      </c>
      <c r="I32" s="17">
        <f t="shared" si="5"/>
        <v>112503.60737896241</v>
      </c>
      <c r="J32" s="17">
        <f t="shared" si="5"/>
        <v>115878.71560033128</v>
      </c>
      <c r="K32" s="17">
        <f t="shared" si="5"/>
        <v>119355.07706834123</v>
      </c>
      <c r="L32" s="17">
        <f t="shared" si="5"/>
        <v>122935.72938039147</v>
      </c>
      <c r="M32" s="17">
        <f t="shared" si="5"/>
        <v>126623.80126180321</v>
      </c>
      <c r="N32" s="17">
        <f t="shared" si="5"/>
        <v>130422.5152996573</v>
      </c>
      <c r="O32" s="17">
        <f t="shared" si="6"/>
        <v>134335.19075864702</v>
      </c>
      <c r="P32" s="17">
        <f t="shared" si="7"/>
        <v>138365.24648140644</v>
      </c>
      <c r="Q32" s="17">
        <f t="shared" si="8"/>
        <v>142516.20387584865</v>
      </c>
      <c r="R32" s="17">
        <f t="shared" si="9"/>
        <v>146791.6899921241</v>
      </c>
      <c r="S32" s="17">
        <f t="shared" si="10"/>
        <v>151195.44069188784</v>
      </c>
      <c r="T32" s="17">
        <f t="shared" si="11"/>
        <v>155731.30391264448</v>
      </c>
      <c r="U32" s="17">
        <f t="shared" si="12"/>
        <v>160403.24303002382</v>
      </c>
      <c r="V32" s="17">
        <f t="shared" si="13"/>
        <v>165215.34032092453</v>
      </c>
      <c r="W32" s="17">
        <f t="shared" si="14"/>
        <v>170171.80053055228</v>
      </c>
      <c r="X32" s="17">
        <f t="shared" si="15"/>
        <v>175276.95454646886</v>
      </c>
      <c r="Y32" s="17">
        <f t="shared" si="16"/>
        <v>180535.26318286292</v>
      </c>
      <c r="Z32" s="17">
        <f t="shared" si="17"/>
        <v>185951.32107834882</v>
      </c>
      <c r="AA32" s="17">
        <f t="shared" si="18"/>
        <v>191529.86071069929</v>
      </c>
      <c r="AB32" s="30"/>
    </row>
    <row r="33" spans="1:28" x14ac:dyDescent="0.25">
      <c r="A33" s="29"/>
      <c r="E33" s="31"/>
      <c r="H33" s="31"/>
      <c r="I33" s="64"/>
      <c r="J33" s="31"/>
      <c r="L33" s="1"/>
      <c r="M33" s="1"/>
      <c r="N33" s="1"/>
      <c r="O33" s="1"/>
      <c r="P33" s="1"/>
      <c r="Q33" s="1"/>
      <c r="R33" s="1"/>
      <c r="S33" s="1"/>
      <c r="T33" s="1"/>
      <c r="U33" s="1"/>
      <c r="V33" s="1"/>
      <c r="W33" s="1"/>
      <c r="X33" s="1"/>
      <c r="Y33" s="1"/>
      <c r="Z33" s="1"/>
      <c r="AA33" s="1"/>
      <c r="AB33" s="30"/>
    </row>
    <row r="34" spans="1:28" ht="15.75" thickBot="1" x14ac:dyDescent="0.3">
      <c r="A34" s="32"/>
      <c r="B34" s="33"/>
      <c r="C34" s="33"/>
      <c r="D34" s="33"/>
      <c r="E34" s="33"/>
      <c r="F34" s="33"/>
      <c r="G34" s="33"/>
      <c r="H34" s="33"/>
      <c r="I34" s="66"/>
      <c r="J34" s="33"/>
      <c r="K34" s="33"/>
      <c r="L34" s="33"/>
      <c r="M34" s="66"/>
      <c r="N34" s="66"/>
      <c r="O34" s="66"/>
      <c r="P34" s="66"/>
      <c r="Q34" s="66"/>
      <c r="R34" s="66"/>
      <c r="S34" s="66"/>
      <c r="T34" s="66"/>
      <c r="U34" s="66"/>
      <c r="V34" s="66"/>
      <c r="W34" s="66"/>
      <c r="X34" s="66"/>
      <c r="Y34" s="66"/>
      <c r="Z34" s="66"/>
      <c r="AA34" s="66"/>
      <c r="AB34" s="79"/>
    </row>
    <row r="35" spans="1:28" x14ac:dyDescent="0.25">
      <c r="L35" s="1"/>
    </row>
    <row r="36" spans="1:28" x14ac:dyDescent="0.25">
      <c r="L36" s="1"/>
    </row>
    <row r="37" spans="1:28" ht="15.75" thickBot="1" x14ac:dyDescent="0.3">
      <c r="F37" s="4"/>
      <c r="G37" s="4"/>
      <c r="H37" s="4"/>
      <c r="J37"/>
      <c r="K37"/>
      <c r="L37" s="67"/>
      <c r="M37" s="67"/>
      <c r="N37" s="67"/>
    </row>
    <row r="38" spans="1:28" ht="27" x14ac:dyDescent="0.25">
      <c r="B38" s="85" t="s">
        <v>48</v>
      </c>
      <c r="C38" s="63" t="s">
        <v>139</v>
      </c>
      <c r="D38" s="63" t="s">
        <v>140</v>
      </c>
      <c r="E38" s="63" t="s">
        <v>141</v>
      </c>
      <c r="F38" s="60" t="s">
        <v>142</v>
      </c>
      <c r="G38" s="2" t="s">
        <v>37</v>
      </c>
      <c r="H38" s="2" t="s">
        <v>38</v>
      </c>
      <c r="I38" s="2" t="s">
        <v>39</v>
      </c>
      <c r="J38" s="2" t="s">
        <v>40</v>
      </c>
      <c r="K38" s="3" t="s">
        <v>41</v>
      </c>
      <c r="L38" s="3" t="s">
        <v>42</v>
      </c>
      <c r="M38" s="3" t="s">
        <v>43</v>
      </c>
      <c r="N38" s="3" t="s">
        <v>44</v>
      </c>
      <c r="O38" s="3" t="s">
        <v>45</v>
      </c>
      <c r="P38" s="3" t="s">
        <v>46</v>
      </c>
      <c r="Q38" s="3" t="s">
        <v>47</v>
      </c>
      <c r="R38" s="3" t="s">
        <v>153</v>
      </c>
      <c r="S38" s="3" t="s">
        <v>154</v>
      </c>
      <c r="T38" s="3" t="s">
        <v>155</v>
      </c>
      <c r="U38" s="3" t="s">
        <v>156</v>
      </c>
      <c r="V38" s="3" t="s">
        <v>157</v>
      </c>
      <c r="W38" s="3" t="s">
        <v>158</v>
      </c>
      <c r="X38" s="3" t="s">
        <v>159</v>
      </c>
      <c r="Y38" s="3" t="s">
        <v>160</v>
      </c>
      <c r="Z38" s="3" t="s">
        <v>161</v>
      </c>
      <c r="AA38" s="3" t="s">
        <v>162</v>
      </c>
    </row>
    <row r="39" spans="1:28" ht="15.75" thickBot="1" x14ac:dyDescent="0.3">
      <c r="B39" s="86"/>
      <c r="C39" s="68">
        <f>Calculator!C16</f>
        <v>0</v>
      </c>
      <c r="D39" s="69">
        <f>Calculator!D16</f>
        <v>48214</v>
      </c>
      <c r="E39" s="69">
        <f>Calculator!E16</f>
        <v>48579</v>
      </c>
      <c r="F39" s="71">
        <f>SUM(G39:AA39)</f>
        <v>0</v>
      </c>
      <c r="G39" s="34">
        <f t="shared" ref="G39:Q39" si="19">IF(AND($D$39&lt;=G43,$E$39&gt;=G42),
     IF($D$39&lt;=G42,
        IF($E$39&lt;=G43,
           G49*($E$39-G42+1)/365,
           G49*(G43-G42+1)/365),
        IF($E$39&lt;=G43,
           G49*($E$39-$D$39+1)/365,
           G49*(G43-$D$39+1)/365)),
     0)</f>
        <v>0</v>
      </c>
      <c r="H39" s="34">
        <f t="shared" si="19"/>
        <v>0</v>
      </c>
      <c r="I39" s="34">
        <f t="shared" si="19"/>
        <v>0</v>
      </c>
      <c r="J39" s="34">
        <f t="shared" si="19"/>
        <v>0</v>
      </c>
      <c r="K39" s="34">
        <f t="shared" si="19"/>
        <v>0</v>
      </c>
      <c r="L39" s="34">
        <f t="shared" si="19"/>
        <v>0</v>
      </c>
      <c r="M39" s="34">
        <f t="shared" si="19"/>
        <v>0</v>
      </c>
      <c r="N39" s="34">
        <f t="shared" si="19"/>
        <v>0</v>
      </c>
      <c r="O39" s="34">
        <f t="shared" si="19"/>
        <v>0</v>
      </c>
      <c r="P39" s="34">
        <f t="shared" si="19"/>
        <v>0</v>
      </c>
      <c r="Q39" s="34">
        <f t="shared" si="19"/>
        <v>0</v>
      </c>
      <c r="R39" s="34">
        <f t="shared" ref="R39:AA39" si="20">IF(AND($D$39&lt;=R43,$E$39&gt;=R42),
     IF($D$39&lt;=R42,
        IF($E$39&lt;=R43,
           R49*($E$39-R42+1)/365,
           R49*(R43-R42+1)/365),
        IF($E$39&lt;=R43,
           R49*($E$39-$D$39+1)/365,
           R49*(R43-$D$39+1)/365)),
     0)</f>
        <v>0</v>
      </c>
      <c r="S39" s="34">
        <f t="shared" si="20"/>
        <v>0</v>
      </c>
      <c r="T39" s="34">
        <f t="shared" si="20"/>
        <v>0</v>
      </c>
      <c r="U39" s="34">
        <f t="shared" si="20"/>
        <v>0</v>
      </c>
      <c r="V39" s="34">
        <f t="shared" si="20"/>
        <v>0</v>
      </c>
      <c r="W39" s="34">
        <f t="shared" si="20"/>
        <v>0</v>
      </c>
      <c r="X39" s="34">
        <f t="shared" si="20"/>
        <v>0</v>
      </c>
      <c r="Y39" s="34">
        <f t="shared" si="20"/>
        <v>0</v>
      </c>
      <c r="Z39" s="34">
        <f t="shared" si="20"/>
        <v>0</v>
      </c>
      <c r="AA39" s="34">
        <f t="shared" si="20"/>
        <v>0</v>
      </c>
    </row>
    <row r="40" spans="1:28" x14ac:dyDescent="0.25">
      <c r="C40" s="4"/>
      <c r="G40" s="4"/>
      <c r="H40" s="4"/>
      <c r="J40" s="4"/>
      <c r="K40" s="4"/>
    </row>
    <row r="41" spans="1:28" s="5" customFormat="1" ht="27" x14ac:dyDescent="0.25">
      <c r="B41" s="35" t="s">
        <v>22</v>
      </c>
      <c r="C41" s="35" t="s">
        <v>23</v>
      </c>
      <c r="D41" s="35" t="s">
        <v>24</v>
      </c>
      <c r="E41" s="35" t="s">
        <v>25</v>
      </c>
      <c r="F41" s="35"/>
      <c r="G41" s="35" t="s">
        <v>37</v>
      </c>
      <c r="H41" s="35" t="s">
        <v>38</v>
      </c>
      <c r="I41" s="35" t="s">
        <v>39</v>
      </c>
      <c r="J41" s="35" t="s">
        <v>40</v>
      </c>
      <c r="K41" s="35" t="s">
        <v>41</v>
      </c>
      <c r="L41" s="35" t="s">
        <v>42</v>
      </c>
      <c r="M41" s="35" t="s">
        <v>43</v>
      </c>
      <c r="N41" s="35" t="s">
        <v>44</v>
      </c>
      <c r="O41" s="35" t="s">
        <v>45</v>
      </c>
      <c r="P41" s="35" t="s">
        <v>46</v>
      </c>
      <c r="Q41" s="35" t="s">
        <v>47</v>
      </c>
      <c r="R41" s="35" t="s">
        <v>153</v>
      </c>
      <c r="S41" s="35" t="s">
        <v>154</v>
      </c>
      <c r="T41" s="35" t="s">
        <v>155</v>
      </c>
      <c r="U41" s="35" t="s">
        <v>156</v>
      </c>
      <c r="V41" s="35" t="s">
        <v>157</v>
      </c>
      <c r="W41" s="35" t="s">
        <v>158</v>
      </c>
      <c r="X41" s="35" t="s">
        <v>159</v>
      </c>
      <c r="Y41" s="35" t="s">
        <v>160</v>
      </c>
      <c r="Z41" s="35" t="s">
        <v>161</v>
      </c>
      <c r="AA41" s="35" t="s">
        <v>162</v>
      </c>
    </row>
    <row r="42" spans="1:28" s="5" customFormat="1" x14ac:dyDescent="0.25">
      <c r="B42" s="87" t="s">
        <v>49</v>
      </c>
      <c r="C42" s="88"/>
      <c r="D42" s="88"/>
      <c r="E42" s="88"/>
      <c r="F42" s="89"/>
      <c r="G42" s="36">
        <v>45474</v>
      </c>
      <c r="H42" s="36">
        <v>45839</v>
      </c>
      <c r="I42" s="36">
        <v>46204</v>
      </c>
      <c r="J42" s="36">
        <v>46569</v>
      </c>
      <c r="K42" s="36">
        <v>46935</v>
      </c>
      <c r="L42" s="36">
        <v>47300</v>
      </c>
      <c r="M42" s="36">
        <v>47665</v>
      </c>
      <c r="N42" s="36">
        <v>48030</v>
      </c>
      <c r="O42" s="36">
        <v>48396</v>
      </c>
      <c r="P42" s="36">
        <v>48761</v>
      </c>
      <c r="Q42" s="36">
        <v>49126</v>
      </c>
      <c r="R42" s="36">
        <v>49492</v>
      </c>
      <c r="S42" s="36">
        <v>49859</v>
      </c>
      <c r="T42" s="36">
        <v>50225</v>
      </c>
      <c r="U42" s="36">
        <v>50591</v>
      </c>
      <c r="V42" s="36">
        <v>50957</v>
      </c>
      <c r="W42" s="36">
        <v>51324</v>
      </c>
      <c r="X42" s="36">
        <v>51690</v>
      </c>
      <c r="Y42" s="36">
        <v>52056</v>
      </c>
      <c r="Z42" s="36">
        <v>52422</v>
      </c>
      <c r="AA42" s="36">
        <v>52789</v>
      </c>
    </row>
    <row r="43" spans="1:28" s="5" customFormat="1" x14ac:dyDescent="0.25">
      <c r="B43" s="87" t="s">
        <v>50</v>
      </c>
      <c r="C43" s="88"/>
      <c r="D43" s="88"/>
      <c r="E43" s="88"/>
      <c r="F43" s="89"/>
      <c r="G43" s="36">
        <v>45838</v>
      </c>
      <c r="H43" s="36">
        <v>46203</v>
      </c>
      <c r="I43" s="36">
        <v>46568</v>
      </c>
      <c r="J43" s="36">
        <v>46934</v>
      </c>
      <c r="K43" s="36">
        <v>47299</v>
      </c>
      <c r="L43" s="36">
        <v>47664</v>
      </c>
      <c r="M43" s="36">
        <v>48029</v>
      </c>
      <c r="N43" s="36">
        <v>48395</v>
      </c>
      <c r="O43" s="36">
        <v>48760</v>
      </c>
      <c r="P43" s="36">
        <v>49125</v>
      </c>
      <c r="Q43" s="36">
        <v>49490</v>
      </c>
      <c r="R43" s="36">
        <v>49857</v>
      </c>
      <c r="S43" s="36">
        <v>50223</v>
      </c>
      <c r="T43" s="36">
        <v>50589</v>
      </c>
      <c r="U43" s="36">
        <v>50955</v>
      </c>
      <c r="V43" s="36">
        <v>51322</v>
      </c>
      <c r="W43" s="36">
        <v>51688</v>
      </c>
      <c r="X43" s="36">
        <v>52054</v>
      </c>
      <c r="Y43" s="36">
        <v>52420</v>
      </c>
      <c r="Z43" s="36">
        <v>52787</v>
      </c>
      <c r="AA43" s="36">
        <v>53153</v>
      </c>
    </row>
    <row r="44" spans="1:28" s="5" customFormat="1" x14ac:dyDescent="0.25">
      <c r="B44" s="37" t="s">
        <v>28</v>
      </c>
      <c r="C44" s="38">
        <f>IF(C39&gt;C16,C16,C39)</f>
        <v>0</v>
      </c>
      <c r="D44" s="39">
        <v>0.1</v>
      </c>
      <c r="E44" s="39">
        <f>E16</f>
        <v>4.7109771848859242E-2</v>
      </c>
      <c r="F44" s="38"/>
      <c r="G44" s="17">
        <f>ROUND(C44*E44,0)</f>
        <v>0</v>
      </c>
      <c r="H44" s="38">
        <f>G44*1.03</f>
        <v>0</v>
      </c>
      <c r="I44" s="38">
        <f t="shared" ref="I44:R48" si="21">H44*1.03</f>
        <v>0</v>
      </c>
      <c r="J44" s="38">
        <f t="shared" si="21"/>
        <v>0</v>
      </c>
      <c r="K44" s="38">
        <f t="shared" si="21"/>
        <v>0</v>
      </c>
      <c r="L44" s="38">
        <f t="shared" si="21"/>
        <v>0</v>
      </c>
      <c r="M44" s="38">
        <f t="shared" si="21"/>
        <v>0</v>
      </c>
      <c r="N44" s="38">
        <f t="shared" si="21"/>
        <v>0</v>
      </c>
      <c r="O44" s="38">
        <f t="shared" si="21"/>
        <v>0</v>
      </c>
      <c r="P44" s="38">
        <f t="shared" si="21"/>
        <v>0</v>
      </c>
      <c r="Q44" s="38">
        <f t="shared" si="21"/>
        <v>0</v>
      </c>
      <c r="R44" s="38">
        <f t="shared" si="21"/>
        <v>0</v>
      </c>
      <c r="S44" s="38">
        <f t="shared" ref="S44:S48" si="22">R44*1.03</f>
        <v>0</v>
      </c>
      <c r="T44" s="38">
        <f t="shared" ref="T44:T48" si="23">S44*1.03</f>
        <v>0</v>
      </c>
      <c r="U44" s="38">
        <f t="shared" ref="U44:U48" si="24">T44*1.03</f>
        <v>0</v>
      </c>
      <c r="V44" s="38">
        <f t="shared" ref="V44:V48" si="25">U44*1.03</f>
        <v>0</v>
      </c>
      <c r="W44" s="38">
        <f t="shared" ref="W44:W48" si="26">V44*1.03</f>
        <v>0</v>
      </c>
      <c r="X44" s="38">
        <f t="shared" ref="X44:X48" si="27">W44*1.03</f>
        <v>0</v>
      </c>
      <c r="Y44" s="38">
        <f t="shared" ref="Y44:Y48" si="28">X44*1.03</f>
        <v>0</v>
      </c>
      <c r="Z44" s="38">
        <f t="shared" ref="Z44:Z48" si="29">Y44*1.03</f>
        <v>0</v>
      </c>
      <c r="AA44" s="38">
        <f t="shared" ref="AA44:AA48" si="30">Z44*1.03</f>
        <v>0</v>
      </c>
    </row>
    <row r="45" spans="1:28" s="5" customFormat="1" x14ac:dyDescent="0.25">
      <c r="B45" s="16" t="s">
        <v>29</v>
      </c>
      <c r="C45" s="17">
        <f>IF(AND(C39&gt;C16,C39&gt;C18),C17,IF((C39-C16)&lt;0,0,C39-C16))</f>
        <v>0</v>
      </c>
      <c r="D45" s="23">
        <v>0.15</v>
      </c>
      <c r="E45" s="23">
        <f>E17</f>
        <v>4.710937926873577E-2</v>
      </c>
      <c r="F45" s="17"/>
      <c r="G45" s="17">
        <f>ROUND(C45*E45,0)</f>
        <v>0</v>
      </c>
      <c r="H45" s="17">
        <f t="shared" ref="H45:N48" si="31">G45*1.03</f>
        <v>0</v>
      </c>
      <c r="I45" s="17">
        <f t="shared" si="31"/>
        <v>0</v>
      </c>
      <c r="J45" s="17">
        <f t="shared" si="31"/>
        <v>0</v>
      </c>
      <c r="K45" s="17">
        <f t="shared" si="31"/>
        <v>0</v>
      </c>
      <c r="L45" s="17">
        <f t="shared" si="21"/>
        <v>0</v>
      </c>
      <c r="M45" s="17">
        <f t="shared" si="21"/>
        <v>0</v>
      </c>
      <c r="N45" s="17">
        <f t="shared" si="31"/>
        <v>0</v>
      </c>
      <c r="O45" s="17">
        <f t="shared" si="21"/>
        <v>0</v>
      </c>
      <c r="P45" s="17">
        <f t="shared" si="21"/>
        <v>0</v>
      </c>
      <c r="Q45" s="17">
        <f t="shared" si="21"/>
        <v>0</v>
      </c>
      <c r="R45" s="17">
        <f t="shared" si="21"/>
        <v>0</v>
      </c>
      <c r="S45" s="17">
        <f t="shared" si="22"/>
        <v>0</v>
      </c>
      <c r="T45" s="17">
        <f t="shared" si="23"/>
        <v>0</v>
      </c>
      <c r="U45" s="17">
        <f t="shared" si="24"/>
        <v>0</v>
      </c>
      <c r="V45" s="17">
        <f t="shared" si="25"/>
        <v>0</v>
      </c>
      <c r="W45" s="17">
        <f t="shared" si="26"/>
        <v>0</v>
      </c>
      <c r="X45" s="17">
        <f t="shared" si="27"/>
        <v>0</v>
      </c>
      <c r="Y45" s="17">
        <f t="shared" si="28"/>
        <v>0</v>
      </c>
      <c r="Z45" s="17">
        <f t="shared" si="29"/>
        <v>0</v>
      </c>
      <c r="AA45" s="17">
        <f t="shared" si="30"/>
        <v>0</v>
      </c>
    </row>
    <row r="46" spans="1:28" s="5" customFormat="1" x14ac:dyDescent="0.25">
      <c r="B46" s="16" t="s">
        <v>30</v>
      </c>
      <c r="C46" s="17">
        <f>IF(AND(C39&gt;C18,C39&gt;SUM(C16:C18)),C18,IF((C39-C18)&lt;0,0,(C39-C18)))</f>
        <v>0</v>
      </c>
      <c r="D46" s="23">
        <v>0.25</v>
      </c>
      <c r="E46" s="23">
        <f>E18</f>
        <v>4.7109536299999998E-2</v>
      </c>
      <c r="F46" s="17"/>
      <c r="G46" s="17">
        <f t="shared" ref="G46:G48" si="32">ROUND(C46*E46,0)</f>
        <v>0</v>
      </c>
      <c r="H46" s="17">
        <f t="shared" si="31"/>
        <v>0</v>
      </c>
      <c r="I46" s="17">
        <f t="shared" si="31"/>
        <v>0</v>
      </c>
      <c r="J46" s="17">
        <f t="shared" si="31"/>
        <v>0</v>
      </c>
      <c r="K46" s="17">
        <f t="shared" si="31"/>
        <v>0</v>
      </c>
      <c r="L46" s="17">
        <f t="shared" si="21"/>
        <v>0</v>
      </c>
      <c r="M46" s="17">
        <f t="shared" si="21"/>
        <v>0</v>
      </c>
      <c r="N46" s="17">
        <f t="shared" si="31"/>
        <v>0</v>
      </c>
      <c r="O46" s="17">
        <f t="shared" si="21"/>
        <v>0</v>
      </c>
      <c r="P46" s="17">
        <f t="shared" si="21"/>
        <v>0</v>
      </c>
      <c r="Q46" s="17">
        <f t="shared" si="21"/>
        <v>0</v>
      </c>
      <c r="R46" s="17">
        <f t="shared" si="21"/>
        <v>0</v>
      </c>
      <c r="S46" s="17">
        <f t="shared" si="22"/>
        <v>0</v>
      </c>
      <c r="T46" s="17">
        <f t="shared" si="23"/>
        <v>0</v>
      </c>
      <c r="U46" s="17">
        <f t="shared" si="24"/>
        <v>0</v>
      </c>
      <c r="V46" s="17">
        <f t="shared" si="25"/>
        <v>0</v>
      </c>
      <c r="W46" s="17">
        <f t="shared" si="26"/>
        <v>0</v>
      </c>
      <c r="X46" s="17">
        <f t="shared" si="27"/>
        <v>0</v>
      </c>
      <c r="Y46" s="17">
        <f t="shared" si="28"/>
        <v>0</v>
      </c>
      <c r="Z46" s="17">
        <f t="shared" si="29"/>
        <v>0</v>
      </c>
      <c r="AA46" s="17">
        <f t="shared" si="30"/>
        <v>0</v>
      </c>
    </row>
    <row r="47" spans="1:28" s="5" customFormat="1" x14ac:dyDescent="0.25">
      <c r="B47" s="16" t="s">
        <v>31</v>
      </c>
      <c r="C47" s="17">
        <f>IF(AND(C39&gt;SUM(C16:C18),C39&gt;SUM(C16:C19)),C19,IF((C39-SUM(C16:C18))&lt;0,0,(C39-SUM(C16:C18))))</f>
        <v>0</v>
      </c>
      <c r="D47" s="23">
        <v>0.5</v>
      </c>
      <c r="E47" s="23">
        <f>E19</f>
        <v>6.7299337571428575E-3</v>
      </c>
      <c r="F47" s="17"/>
      <c r="G47" s="17">
        <f t="shared" si="32"/>
        <v>0</v>
      </c>
      <c r="H47" s="17">
        <f t="shared" si="31"/>
        <v>0</v>
      </c>
      <c r="I47" s="17">
        <f t="shared" si="31"/>
        <v>0</v>
      </c>
      <c r="J47" s="17">
        <f t="shared" si="31"/>
        <v>0</v>
      </c>
      <c r="K47" s="17">
        <f t="shared" si="31"/>
        <v>0</v>
      </c>
      <c r="L47" s="17">
        <f t="shared" si="21"/>
        <v>0</v>
      </c>
      <c r="M47" s="17">
        <f t="shared" si="21"/>
        <v>0</v>
      </c>
      <c r="N47" s="17">
        <f t="shared" si="31"/>
        <v>0</v>
      </c>
      <c r="O47" s="17">
        <f t="shared" si="21"/>
        <v>0</v>
      </c>
      <c r="P47" s="17">
        <f t="shared" si="21"/>
        <v>0</v>
      </c>
      <c r="Q47" s="17">
        <f t="shared" si="21"/>
        <v>0</v>
      </c>
      <c r="R47" s="17">
        <f t="shared" si="21"/>
        <v>0</v>
      </c>
      <c r="S47" s="17">
        <f t="shared" si="22"/>
        <v>0</v>
      </c>
      <c r="T47" s="17">
        <f t="shared" si="23"/>
        <v>0</v>
      </c>
      <c r="U47" s="17">
        <f t="shared" si="24"/>
        <v>0</v>
      </c>
      <c r="V47" s="17">
        <f t="shared" si="25"/>
        <v>0</v>
      </c>
      <c r="W47" s="17">
        <f t="shared" si="26"/>
        <v>0</v>
      </c>
      <c r="X47" s="17">
        <f t="shared" si="27"/>
        <v>0</v>
      </c>
      <c r="Y47" s="17">
        <f t="shared" si="28"/>
        <v>0</v>
      </c>
      <c r="Z47" s="17">
        <f t="shared" si="29"/>
        <v>0</v>
      </c>
      <c r="AA47" s="17">
        <f t="shared" si="30"/>
        <v>0</v>
      </c>
    </row>
    <row r="48" spans="1:28" s="5" customFormat="1" x14ac:dyDescent="0.25">
      <c r="B48" s="16" t="s">
        <v>32</v>
      </c>
      <c r="C48" s="17">
        <f>IF(C39&gt;SUM(C16:C19),C39-SUM(C16:C19),0)</f>
        <v>0</v>
      </c>
      <c r="D48" s="23">
        <v>0</v>
      </c>
      <c r="E48" s="23">
        <v>0</v>
      </c>
      <c r="F48" s="23"/>
      <c r="G48" s="17">
        <f t="shared" si="32"/>
        <v>0</v>
      </c>
      <c r="H48" s="17">
        <f t="shared" si="31"/>
        <v>0</v>
      </c>
      <c r="I48" s="17">
        <f t="shared" si="31"/>
        <v>0</v>
      </c>
      <c r="J48" s="17">
        <f t="shared" si="31"/>
        <v>0</v>
      </c>
      <c r="K48" s="17">
        <f t="shared" si="31"/>
        <v>0</v>
      </c>
      <c r="L48" s="17">
        <f t="shared" si="21"/>
        <v>0</v>
      </c>
      <c r="M48" s="17">
        <f t="shared" si="21"/>
        <v>0</v>
      </c>
      <c r="N48" s="17">
        <f t="shared" si="31"/>
        <v>0</v>
      </c>
      <c r="O48" s="17">
        <f t="shared" si="21"/>
        <v>0</v>
      </c>
      <c r="P48" s="17">
        <f t="shared" si="21"/>
        <v>0</v>
      </c>
      <c r="Q48" s="17">
        <f t="shared" si="21"/>
        <v>0</v>
      </c>
      <c r="R48" s="17">
        <f t="shared" si="21"/>
        <v>0</v>
      </c>
      <c r="S48" s="17">
        <f t="shared" si="22"/>
        <v>0</v>
      </c>
      <c r="T48" s="17">
        <f t="shared" si="23"/>
        <v>0</v>
      </c>
      <c r="U48" s="17">
        <f t="shared" si="24"/>
        <v>0</v>
      </c>
      <c r="V48" s="17">
        <f t="shared" si="25"/>
        <v>0</v>
      </c>
      <c r="W48" s="17">
        <f t="shared" si="26"/>
        <v>0</v>
      </c>
      <c r="X48" s="17">
        <f t="shared" si="27"/>
        <v>0</v>
      </c>
      <c r="Y48" s="17">
        <f t="shared" si="28"/>
        <v>0</v>
      </c>
      <c r="Z48" s="17">
        <f t="shared" si="29"/>
        <v>0</v>
      </c>
      <c r="AA48" s="17">
        <f t="shared" si="30"/>
        <v>0</v>
      </c>
    </row>
    <row r="49" spans="2:27" s="5" customFormat="1" ht="15.75" thickBot="1" x14ac:dyDescent="0.3">
      <c r="B49" s="1"/>
      <c r="C49" s="25">
        <f>SUM(C44:C48)</f>
        <v>0</v>
      </c>
      <c r="D49" s="26"/>
      <c r="E49" s="26"/>
      <c r="F49" s="26"/>
      <c r="G49" s="25">
        <f>ROUND(SUM(G44:G48),0)</f>
        <v>0</v>
      </c>
      <c r="H49" s="25">
        <f t="shared" ref="H49:Q49" si="33">ROUND(SUM(H44:H48),0)</f>
        <v>0</v>
      </c>
      <c r="I49" s="25">
        <f t="shared" si="33"/>
        <v>0</v>
      </c>
      <c r="J49" s="25">
        <f t="shared" si="33"/>
        <v>0</v>
      </c>
      <c r="K49" s="25">
        <f t="shared" si="33"/>
        <v>0</v>
      </c>
      <c r="L49" s="25">
        <f t="shared" si="33"/>
        <v>0</v>
      </c>
      <c r="M49" s="25">
        <f t="shared" si="33"/>
        <v>0</v>
      </c>
      <c r="N49" s="25">
        <f t="shared" si="33"/>
        <v>0</v>
      </c>
      <c r="O49" s="25">
        <f t="shared" si="33"/>
        <v>0</v>
      </c>
      <c r="P49" s="25">
        <f t="shared" si="33"/>
        <v>0</v>
      </c>
      <c r="Q49" s="25">
        <f t="shared" si="33"/>
        <v>0</v>
      </c>
      <c r="R49" s="25">
        <f t="shared" ref="R49:AA49" si="34">ROUND(SUM(R44:R48),0)</f>
        <v>0</v>
      </c>
      <c r="S49" s="25">
        <f t="shared" si="34"/>
        <v>0</v>
      </c>
      <c r="T49" s="25">
        <f t="shared" si="34"/>
        <v>0</v>
      </c>
      <c r="U49" s="25">
        <f t="shared" si="34"/>
        <v>0</v>
      </c>
      <c r="V49" s="25">
        <f t="shared" si="34"/>
        <v>0</v>
      </c>
      <c r="W49" s="25">
        <f t="shared" si="34"/>
        <v>0</v>
      </c>
      <c r="X49" s="25">
        <f t="shared" si="34"/>
        <v>0</v>
      </c>
      <c r="Y49" s="25">
        <f t="shared" si="34"/>
        <v>0</v>
      </c>
      <c r="Z49" s="25">
        <f t="shared" si="34"/>
        <v>0</v>
      </c>
      <c r="AA49" s="25">
        <f t="shared" si="34"/>
        <v>0</v>
      </c>
    </row>
  </sheetData>
  <sheetProtection formatCells="0" formatColumns="0" formatRows="0"/>
  <mergeCells count="9">
    <mergeCell ref="B38:B39"/>
    <mergeCell ref="B42:F42"/>
    <mergeCell ref="B43:F43"/>
    <mergeCell ref="B5:H5"/>
    <mergeCell ref="B6:K6"/>
    <mergeCell ref="B9:G9"/>
    <mergeCell ref="B24:F24"/>
    <mergeCell ref="B25:F25"/>
    <mergeCell ref="C27:N27"/>
  </mergeCells>
  <phoneticPr fontId="15" type="noConversion"/>
  <hyperlinks>
    <hyperlink ref="B24" r:id="rId1" xr:uid="{55EE2CE2-A56E-43A7-9725-16299D1B501C}"/>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C244E-31AA-46F3-ACFE-C0FBE4DB536C}">
  <dimension ref="A1:AB49"/>
  <sheetViews>
    <sheetView topLeftCell="F22" zoomScale="90" zoomScaleNormal="90" workbookViewId="0">
      <selection activeCell="K21" sqref="K21"/>
    </sheetView>
  </sheetViews>
  <sheetFormatPr defaultColWidth="8.7109375" defaultRowHeight="15" x14ac:dyDescent="0.25"/>
  <cols>
    <col min="1" max="1" width="3.7109375" style="1" customWidth="1"/>
    <col min="2" max="2" width="18.85546875" style="1" customWidth="1"/>
    <col min="3" max="3" width="17.7109375" style="1" customWidth="1"/>
    <col min="4" max="4" width="12.5703125" style="1" bestFit="1" customWidth="1"/>
    <col min="5" max="5" width="13" style="1" bestFit="1" customWidth="1"/>
    <col min="6" max="6" width="14.7109375" style="1" customWidth="1"/>
    <col min="7" max="7" width="16.42578125" style="1" customWidth="1"/>
    <col min="8" max="8" width="14.85546875" style="1" bestFit="1" customWidth="1"/>
    <col min="9" max="9" width="12.28515625" style="4" bestFit="1" customWidth="1"/>
    <col min="10" max="10" width="14.85546875" style="1" bestFit="1" customWidth="1"/>
    <col min="11" max="11" width="13.85546875" style="1" bestFit="1" customWidth="1"/>
    <col min="12" max="12" width="12.42578125" style="4" bestFit="1" customWidth="1"/>
    <col min="13" max="13" width="16.7109375" style="4" customWidth="1"/>
    <col min="14" max="14" width="19.140625" style="4" bestFit="1" customWidth="1"/>
    <col min="15" max="27" width="19.28515625" style="4" customWidth="1"/>
    <col min="28" max="16384" width="8.7109375" style="1"/>
  </cols>
  <sheetData>
    <row r="1" spans="2:27" hidden="1" x14ac:dyDescent="0.25"/>
    <row r="2" spans="2:27" hidden="1" x14ac:dyDescent="0.25">
      <c r="B2" s="6" t="s">
        <v>0</v>
      </c>
    </row>
    <row r="3" spans="2:27" hidden="1" x14ac:dyDescent="0.25">
      <c r="B3" s="1" t="s">
        <v>1</v>
      </c>
    </row>
    <row r="4" spans="2:27" hidden="1" x14ac:dyDescent="0.25"/>
    <row r="5" spans="2:27" ht="75" hidden="1" customHeight="1" x14ac:dyDescent="0.25">
      <c r="B5" s="90" t="s">
        <v>2</v>
      </c>
      <c r="C5" s="90"/>
      <c r="D5" s="90"/>
      <c r="E5" s="90"/>
      <c r="F5" s="90"/>
      <c r="G5" s="90"/>
      <c r="H5" s="90"/>
    </row>
    <row r="6" spans="2:27" ht="45" hidden="1" customHeight="1" x14ac:dyDescent="0.25">
      <c r="B6" s="91" t="s">
        <v>3</v>
      </c>
      <c r="C6" s="91"/>
      <c r="D6" s="91"/>
      <c r="E6" s="91"/>
      <c r="F6" s="91"/>
      <c r="G6" s="91"/>
      <c r="H6" s="91"/>
      <c r="I6" s="91"/>
      <c r="J6" s="91"/>
      <c r="K6" s="91"/>
    </row>
    <row r="7" spans="2:27" hidden="1" x14ac:dyDescent="0.25"/>
    <row r="8" spans="2:27" hidden="1" x14ac:dyDescent="0.25">
      <c r="B8" s="7"/>
    </row>
    <row r="9" spans="2:27" ht="15.75" hidden="1" thickBot="1" x14ac:dyDescent="0.3">
      <c r="B9" s="92" t="s">
        <v>4</v>
      </c>
      <c r="C9" s="93"/>
      <c r="D9" s="93"/>
      <c r="E9" s="93"/>
      <c r="F9" s="93"/>
      <c r="G9" s="94"/>
    </row>
    <row r="10" spans="2:27" ht="54.75" hidden="1" thickBot="1" x14ac:dyDescent="0.3">
      <c r="B10" s="8" t="s">
        <v>5</v>
      </c>
      <c r="C10" s="8" t="s">
        <v>6</v>
      </c>
      <c r="D10" s="9" t="s">
        <v>7</v>
      </c>
      <c r="E10" s="9" t="s">
        <v>8</v>
      </c>
      <c r="F10" s="9" t="s">
        <v>9</v>
      </c>
      <c r="G10" s="10" t="s">
        <v>10</v>
      </c>
      <c r="H10" s="11" t="s">
        <v>11</v>
      </c>
      <c r="I10" s="12" t="s">
        <v>12</v>
      </c>
      <c r="J10" s="13" t="s">
        <v>13</v>
      </c>
      <c r="K10" s="13" t="s">
        <v>14</v>
      </c>
      <c r="L10" s="12" t="s">
        <v>15</v>
      </c>
      <c r="M10" s="14" t="s">
        <v>16</v>
      </c>
      <c r="N10" s="15" t="s">
        <v>17</v>
      </c>
      <c r="O10" s="1"/>
      <c r="P10" s="1"/>
      <c r="Q10" s="1"/>
      <c r="R10" s="1"/>
      <c r="S10" s="1"/>
      <c r="T10" s="1"/>
      <c r="U10" s="1"/>
      <c r="V10" s="1"/>
      <c r="W10" s="1"/>
      <c r="X10" s="1"/>
      <c r="Y10" s="1"/>
      <c r="Z10" s="1"/>
      <c r="AA10" s="1"/>
    </row>
    <row r="11" spans="2:27" hidden="1" x14ac:dyDescent="0.25">
      <c r="B11" s="16" t="s">
        <v>18</v>
      </c>
      <c r="C11" s="17" t="s">
        <v>19</v>
      </c>
      <c r="D11" s="17" t="s">
        <v>20</v>
      </c>
      <c r="E11" s="18">
        <v>1</v>
      </c>
      <c r="F11" s="17">
        <f>61966.42*1.03</f>
        <v>63825.412600000003</v>
      </c>
      <c r="G11" s="19">
        <v>1</v>
      </c>
      <c r="H11" s="20">
        <v>35.78</v>
      </c>
      <c r="I11" s="21">
        <f t="shared" ref="I11" si="0">G11*F11</f>
        <v>63825.412600000003</v>
      </c>
      <c r="J11" s="22">
        <v>0.34200000000000003</v>
      </c>
      <c r="K11" s="21">
        <f t="shared" ref="K11" si="1">IFERROR(ROUND(I11*J11,2),"")</f>
        <v>21828.29</v>
      </c>
      <c r="L11" s="21">
        <f t="shared" ref="L11" si="2">IFERROR(I11+K11,"")</f>
        <v>85653.702600000004</v>
      </c>
      <c r="M11" s="21">
        <v>8565.3700000000008</v>
      </c>
      <c r="N11" s="21">
        <f t="shared" ref="N11" si="3">IFERROR(L11+M11,"")</f>
        <v>94219.0726</v>
      </c>
      <c r="O11" s="1"/>
      <c r="P11" s="1"/>
      <c r="Q11" s="1"/>
      <c r="R11" s="1"/>
      <c r="S11" s="1"/>
      <c r="T11" s="1"/>
      <c r="U11" s="1"/>
      <c r="V11" s="1"/>
      <c r="W11" s="1"/>
      <c r="X11" s="1"/>
      <c r="Y11" s="1"/>
      <c r="Z11" s="1"/>
      <c r="AA11" s="1"/>
    </row>
    <row r="12" spans="2:27" hidden="1" x14ac:dyDescent="0.25"/>
    <row r="13" spans="2:27" hidden="1" x14ac:dyDescent="0.25"/>
    <row r="14" spans="2:27" hidden="1" x14ac:dyDescent="0.25">
      <c r="B14" s="55" t="s">
        <v>21</v>
      </c>
      <c r="C14" s="56">
        <v>8000000</v>
      </c>
    </row>
    <row r="15" spans="2:27" ht="27.75" hidden="1" thickBot="1" x14ac:dyDescent="0.3">
      <c r="B15" s="58" t="s">
        <v>22</v>
      </c>
      <c r="C15" s="58" t="s">
        <v>23</v>
      </c>
      <c r="D15" s="11" t="s">
        <v>24</v>
      </c>
      <c r="E15" s="11" t="s">
        <v>25</v>
      </c>
      <c r="F15" s="59" t="s">
        <v>26</v>
      </c>
      <c r="H15" s="40" t="s">
        <v>27</v>
      </c>
      <c r="J15" s="4"/>
      <c r="K15" s="4"/>
      <c r="L15" s="43"/>
      <c r="M15" s="1"/>
      <c r="N15" s="1"/>
      <c r="O15" s="1"/>
      <c r="P15" s="1"/>
      <c r="Q15" s="1"/>
      <c r="R15" s="1"/>
      <c r="S15" s="1"/>
      <c r="T15" s="1"/>
      <c r="U15" s="1"/>
      <c r="V15" s="1"/>
      <c r="W15" s="1"/>
      <c r="X15" s="1"/>
      <c r="Y15" s="1"/>
      <c r="Z15" s="1"/>
      <c r="AA15" s="1"/>
    </row>
    <row r="16" spans="2:27" hidden="1" x14ac:dyDescent="0.25">
      <c r="B16" s="37" t="s">
        <v>28</v>
      </c>
      <c r="C16" s="38">
        <f>IF(C14&gt;H16,H16,C14)</f>
        <v>199999</v>
      </c>
      <c r="D16" s="39">
        <v>0.1</v>
      </c>
      <c r="E16" s="57">
        <f>(D16*$N$11)/H16</f>
        <v>4.7109771848859242E-2</v>
      </c>
      <c r="F16" s="38">
        <f>ROUND(C16*E16,0)</f>
        <v>9422</v>
      </c>
      <c r="G16" s="4"/>
      <c r="H16" s="41">
        <v>199999</v>
      </c>
      <c r="J16" s="4"/>
      <c r="K16" s="4"/>
      <c r="M16" s="1"/>
      <c r="N16" s="1"/>
      <c r="O16" s="1"/>
      <c r="P16" s="1"/>
      <c r="Q16" s="1"/>
      <c r="R16" s="1"/>
      <c r="S16" s="1"/>
      <c r="T16" s="1"/>
      <c r="U16" s="1"/>
      <c r="V16" s="1"/>
      <c r="W16" s="1"/>
      <c r="X16" s="1"/>
      <c r="Y16" s="1"/>
      <c r="Z16" s="1"/>
      <c r="AA16" s="1"/>
    </row>
    <row r="17" spans="1:28" hidden="1" x14ac:dyDescent="0.25">
      <c r="B17" s="16" t="s">
        <v>29</v>
      </c>
      <c r="C17" s="17">
        <f>IF(AND(C14&gt;H16,C14&gt;H18),H17,IF((C14-H16)&lt;0,0,(C14-H16)))</f>
        <v>300001</v>
      </c>
      <c r="D17" s="23">
        <v>0.15</v>
      </c>
      <c r="E17" s="24">
        <f>(D17*$N$11)/H17</f>
        <v>4.710937926873577E-2</v>
      </c>
      <c r="F17" s="17">
        <f>ROUND(C17*E17,0)</f>
        <v>14133</v>
      </c>
      <c r="G17" s="4"/>
      <c r="H17" s="41">
        <v>300001</v>
      </c>
      <c r="J17" s="4"/>
      <c r="K17" s="4"/>
      <c r="M17" s="1"/>
      <c r="N17" s="1"/>
      <c r="O17" s="1"/>
      <c r="P17" s="1"/>
      <c r="Q17" s="1"/>
      <c r="R17" s="1"/>
      <c r="S17" s="1"/>
      <c r="T17" s="1"/>
      <c r="U17" s="1"/>
      <c r="V17" s="1"/>
      <c r="W17" s="1"/>
      <c r="X17" s="1"/>
      <c r="Y17" s="1"/>
      <c r="Z17" s="1"/>
      <c r="AA17" s="1"/>
    </row>
    <row r="18" spans="1:28" hidden="1" x14ac:dyDescent="0.25">
      <c r="B18" s="16" t="s">
        <v>30</v>
      </c>
      <c r="C18" s="17">
        <f>IF(AND(C14&gt;H18,C14&gt;(SUM(H16:H18))),H18,IF((C14-H18)&lt;0,0,(C14-H18)))</f>
        <v>500000</v>
      </c>
      <c r="D18" s="23">
        <v>0.25</v>
      </c>
      <c r="E18" s="24">
        <f>(D18*$N$11)/H18</f>
        <v>4.7109536299999998E-2</v>
      </c>
      <c r="F18" s="17">
        <f t="shared" ref="F18:F20" si="4">ROUND(C18*E18,0)</f>
        <v>23555</v>
      </c>
      <c r="G18" s="4"/>
      <c r="H18" s="41">
        <v>500000</v>
      </c>
      <c r="J18" s="4"/>
      <c r="K18" s="4"/>
      <c r="M18" s="1"/>
      <c r="N18" s="1"/>
      <c r="O18" s="1"/>
      <c r="P18" s="1"/>
      <c r="Q18" s="1"/>
      <c r="R18" s="1"/>
      <c r="S18" s="1"/>
      <c r="T18" s="1"/>
      <c r="U18" s="1"/>
      <c r="V18" s="1"/>
      <c r="W18" s="1"/>
      <c r="X18" s="1"/>
      <c r="Y18" s="1"/>
      <c r="Z18" s="1"/>
      <c r="AA18" s="1"/>
    </row>
    <row r="19" spans="1:28" hidden="1" x14ac:dyDescent="0.25">
      <c r="B19" s="16" t="s">
        <v>31</v>
      </c>
      <c r="C19" s="17">
        <f>IF(AND(C14&gt;SUM(H16:H18),C14&gt;SUM(H16:H19)),H19,IF((C14-SUM(H16:H18))&lt;0,0,(C14-SUM(H16:H18))))</f>
        <v>7000000</v>
      </c>
      <c r="D19" s="23">
        <v>0.5</v>
      </c>
      <c r="E19" s="24">
        <f>(D19*$N$11)/H19</f>
        <v>6.7299337571428575E-3</v>
      </c>
      <c r="F19" s="17">
        <f t="shared" si="4"/>
        <v>47110</v>
      </c>
      <c r="G19" s="4"/>
      <c r="H19" s="41">
        <v>7000000</v>
      </c>
      <c r="J19" s="4"/>
      <c r="K19" s="4"/>
      <c r="M19" s="1"/>
      <c r="N19" s="1"/>
      <c r="O19" s="1"/>
      <c r="P19" s="1"/>
      <c r="Q19" s="1"/>
      <c r="R19" s="1"/>
      <c r="S19" s="1"/>
      <c r="T19" s="1"/>
      <c r="U19" s="1"/>
      <c r="V19" s="1"/>
      <c r="W19" s="1"/>
      <c r="X19" s="1"/>
      <c r="Y19" s="1"/>
      <c r="Z19" s="1"/>
      <c r="AA19" s="1"/>
    </row>
    <row r="20" spans="1:28" ht="15.75" hidden="1" thickBot="1" x14ac:dyDescent="0.3">
      <c r="B20" s="16" t="s">
        <v>32</v>
      </c>
      <c r="C20" s="17">
        <f>IF(C14&gt;SUM(H16:H19),C14-SUM(H16:H19),0)</f>
        <v>0</v>
      </c>
      <c r="D20" s="23">
        <v>0</v>
      </c>
      <c r="E20" s="23">
        <v>0</v>
      </c>
      <c r="F20" s="17">
        <f t="shared" si="4"/>
        <v>0</v>
      </c>
      <c r="G20" s="4"/>
      <c r="H20" s="42"/>
      <c r="J20" s="4"/>
      <c r="K20" s="4"/>
      <c r="M20" s="1"/>
      <c r="N20" s="1"/>
      <c r="O20" s="1"/>
      <c r="P20" s="1"/>
      <c r="Q20" s="1"/>
      <c r="R20" s="1"/>
      <c r="S20" s="1"/>
      <c r="T20" s="1"/>
      <c r="U20" s="1"/>
      <c r="V20" s="1"/>
      <c r="W20" s="1"/>
      <c r="X20" s="1"/>
      <c r="Y20" s="1"/>
      <c r="Z20" s="1"/>
      <c r="AA20" s="1"/>
    </row>
    <row r="21" spans="1:28" ht="15.75" hidden="1" thickBot="1" x14ac:dyDescent="0.3">
      <c r="C21" s="25">
        <f>SUM(C16:C20)</f>
        <v>8000000</v>
      </c>
      <c r="D21" s="26"/>
      <c r="E21" s="26"/>
      <c r="F21" s="25">
        <f>SUM(F16:F20)</f>
        <v>94220</v>
      </c>
      <c r="G21" s="4"/>
      <c r="H21" s="4"/>
      <c r="I21" s="1"/>
      <c r="K21" s="4"/>
      <c r="M21" s="1"/>
    </row>
    <row r="22" spans="1:28" ht="15.75" thickBot="1" x14ac:dyDescent="0.3">
      <c r="G22" s="4"/>
      <c r="H22" s="4"/>
    </row>
    <row r="23" spans="1:28" x14ac:dyDescent="0.25">
      <c r="A23" s="27"/>
      <c r="B23" s="28"/>
      <c r="C23" s="28"/>
      <c r="D23" s="28"/>
      <c r="E23" s="28"/>
      <c r="F23" s="28"/>
      <c r="G23" s="28"/>
      <c r="H23" s="28"/>
      <c r="I23" s="65"/>
      <c r="J23" s="28"/>
      <c r="K23" s="28"/>
      <c r="L23" s="28"/>
      <c r="M23" s="65"/>
      <c r="N23" s="65"/>
      <c r="O23" s="65"/>
      <c r="P23" s="65"/>
      <c r="Q23" s="65"/>
      <c r="R23" s="65"/>
      <c r="S23" s="65"/>
      <c r="T23" s="65"/>
      <c r="U23" s="65"/>
      <c r="V23" s="65"/>
      <c r="W23" s="65"/>
      <c r="X23" s="65"/>
      <c r="Y23" s="65"/>
      <c r="Z23" s="65"/>
      <c r="AA23" s="65"/>
      <c r="AB23" s="77"/>
    </row>
    <row r="24" spans="1:28" x14ac:dyDescent="0.25">
      <c r="A24" s="29"/>
      <c r="B24" s="84" t="s">
        <v>33</v>
      </c>
      <c r="C24" s="84"/>
      <c r="D24" s="84"/>
      <c r="E24" s="84"/>
      <c r="F24" s="84"/>
      <c r="I24" s="31"/>
      <c r="L24" s="1"/>
      <c r="M24" s="31"/>
      <c r="N24" s="31"/>
      <c r="O24" s="31"/>
      <c r="P24" s="31"/>
      <c r="Q24" s="31"/>
      <c r="R24" s="31"/>
      <c r="S24" s="31"/>
      <c r="T24" s="31"/>
      <c r="U24" s="31"/>
      <c r="V24" s="31"/>
      <c r="W24" s="31"/>
      <c r="X24" s="31"/>
      <c r="Y24" s="31"/>
      <c r="Z24" s="31"/>
      <c r="AA24" s="31"/>
      <c r="AB24" s="30"/>
    </row>
    <row r="25" spans="1:28" ht="177" customHeight="1" x14ac:dyDescent="0.25">
      <c r="A25" s="29"/>
      <c r="B25" s="83" t="s">
        <v>34</v>
      </c>
      <c r="C25" s="83"/>
      <c r="D25" s="83"/>
      <c r="E25" s="83"/>
      <c r="F25" s="83"/>
      <c r="G25" s="80"/>
      <c r="H25" s="80"/>
      <c r="I25" s="80"/>
      <c r="L25" s="31"/>
      <c r="M25" s="31"/>
      <c r="N25" s="31"/>
      <c r="O25" s="31"/>
      <c r="P25" s="31"/>
      <c r="Q25" s="31"/>
      <c r="R25" s="31"/>
      <c r="S25" s="31"/>
      <c r="T25" s="31"/>
      <c r="U25" s="31"/>
      <c r="V25" s="31"/>
      <c r="W25" s="31"/>
      <c r="X25" s="31"/>
      <c r="Y25" s="31"/>
      <c r="Z25" s="31"/>
      <c r="AA25" s="31"/>
      <c r="AB25" s="30"/>
    </row>
    <row r="26" spans="1:28" x14ac:dyDescent="0.25">
      <c r="A26" s="29"/>
      <c r="I26" s="31"/>
      <c r="L26" s="31"/>
      <c r="M26" s="31"/>
      <c r="N26" s="31"/>
      <c r="O26" s="31"/>
      <c r="P26" s="31"/>
      <c r="Q26" s="31"/>
      <c r="R26" s="31"/>
      <c r="S26" s="31"/>
      <c r="T26" s="31"/>
      <c r="U26" s="31"/>
      <c r="V26" s="31"/>
      <c r="W26" s="31"/>
      <c r="X26" s="31"/>
      <c r="Y26" s="31"/>
      <c r="Z26" s="31"/>
      <c r="AA26" s="31"/>
      <c r="AB26" s="30"/>
    </row>
    <row r="27" spans="1:28" x14ac:dyDescent="0.25">
      <c r="A27" s="29"/>
      <c r="B27" s="31"/>
      <c r="C27" s="95" t="s">
        <v>35</v>
      </c>
      <c r="D27" s="96"/>
      <c r="E27" s="96"/>
      <c r="F27" s="96"/>
      <c r="G27" s="96"/>
      <c r="H27" s="96"/>
      <c r="I27" s="96"/>
      <c r="J27" s="96"/>
      <c r="K27" s="96"/>
      <c r="L27" s="96"/>
      <c r="M27" s="96"/>
      <c r="N27" s="96"/>
      <c r="O27" s="1"/>
      <c r="P27" s="1"/>
      <c r="Q27" s="1"/>
      <c r="R27" s="1"/>
      <c r="S27" s="1"/>
      <c r="T27" s="1"/>
      <c r="U27" s="1"/>
      <c r="V27" s="1"/>
      <c r="W27" s="1"/>
      <c r="X27" s="1"/>
      <c r="Y27" s="1"/>
      <c r="Z27" s="1"/>
      <c r="AA27" s="1"/>
      <c r="AB27" s="30"/>
    </row>
    <row r="28" spans="1:28" ht="28.5" customHeight="1" x14ac:dyDescent="0.25">
      <c r="A28" s="29"/>
      <c r="B28" s="61" t="s">
        <v>36</v>
      </c>
      <c r="C28" s="62" t="s">
        <v>37</v>
      </c>
      <c r="D28" s="62" t="s">
        <v>38</v>
      </c>
      <c r="E28" s="62" t="s">
        <v>39</v>
      </c>
      <c r="F28" s="62" t="s">
        <v>40</v>
      </c>
      <c r="G28" s="62" t="s">
        <v>41</v>
      </c>
      <c r="H28" s="62" t="s">
        <v>42</v>
      </c>
      <c r="I28" s="62" t="s">
        <v>43</v>
      </c>
      <c r="J28" s="62" t="s">
        <v>44</v>
      </c>
      <c r="K28" s="62" t="s">
        <v>45</v>
      </c>
      <c r="L28" s="62" t="s">
        <v>46</v>
      </c>
      <c r="M28" s="62" t="s">
        <v>47</v>
      </c>
      <c r="N28" s="62" t="s">
        <v>153</v>
      </c>
      <c r="O28" s="62" t="s">
        <v>154</v>
      </c>
      <c r="P28" s="62" t="s">
        <v>155</v>
      </c>
      <c r="Q28" s="62" t="s">
        <v>156</v>
      </c>
      <c r="R28" s="62" t="s">
        <v>157</v>
      </c>
      <c r="S28" s="62" t="s">
        <v>158</v>
      </c>
      <c r="T28" s="62" t="s">
        <v>159</v>
      </c>
      <c r="U28" s="62" t="s">
        <v>160</v>
      </c>
      <c r="V28" s="62" t="s">
        <v>161</v>
      </c>
      <c r="W28" s="62" t="s">
        <v>162</v>
      </c>
      <c r="X28" s="62" t="s">
        <v>163</v>
      </c>
      <c r="Y28" s="62" t="s">
        <v>164</v>
      </c>
      <c r="Z28" s="62" t="s">
        <v>165</v>
      </c>
      <c r="AA28" s="62" t="s">
        <v>166</v>
      </c>
      <c r="AB28" s="30"/>
    </row>
    <row r="29" spans="1:28" x14ac:dyDescent="0.25">
      <c r="A29" s="29"/>
      <c r="B29" s="70">
        <v>200000</v>
      </c>
      <c r="C29" s="17">
        <f>F16</f>
        <v>9422</v>
      </c>
      <c r="D29" s="17">
        <f t="shared" ref="D29:N32" si="5">C29*1.03</f>
        <v>9704.66</v>
      </c>
      <c r="E29" s="17">
        <f t="shared" si="5"/>
        <v>9995.7998000000007</v>
      </c>
      <c r="F29" s="17">
        <f t="shared" si="5"/>
        <v>10295.673794</v>
      </c>
      <c r="G29" s="17">
        <f t="shared" si="5"/>
        <v>10604.544007820001</v>
      </c>
      <c r="H29" s="17">
        <f t="shared" si="5"/>
        <v>10922.680328054601</v>
      </c>
      <c r="I29" s="17">
        <f t="shared" si="5"/>
        <v>11250.360737896239</v>
      </c>
      <c r="J29" s="17">
        <f t="shared" si="5"/>
        <v>11587.871560033127</v>
      </c>
      <c r="K29" s="17">
        <f t="shared" si="5"/>
        <v>11935.507706834122</v>
      </c>
      <c r="L29" s="17">
        <f t="shared" si="5"/>
        <v>12293.572938039146</v>
      </c>
      <c r="M29" s="17">
        <f t="shared" si="5"/>
        <v>12662.38012618032</v>
      </c>
      <c r="N29" s="17">
        <f t="shared" si="5"/>
        <v>13042.25152996573</v>
      </c>
      <c r="O29" s="17">
        <f t="shared" ref="O29:O32" si="6">N29*1.03</f>
        <v>13433.519075864702</v>
      </c>
      <c r="P29" s="17">
        <f t="shared" ref="P29:P32" si="7">O29*1.03</f>
        <v>13836.524648140643</v>
      </c>
      <c r="Q29" s="17">
        <f t="shared" ref="Q29:Q32" si="8">P29*1.03</f>
        <v>14251.620387584862</v>
      </c>
      <c r="R29" s="17">
        <f t="shared" ref="R29:R32" si="9">Q29*1.03</f>
        <v>14679.168999212408</v>
      </c>
      <c r="S29" s="17">
        <f t="shared" ref="S29:S32" si="10">R29*1.03</f>
        <v>15119.544069188782</v>
      </c>
      <c r="T29" s="17">
        <f t="shared" ref="T29:T32" si="11">S29*1.03</f>
        <v>15573.130391264445</v>
      </c>
      <c r="U29" s="17">
        <f t="shared" ref="U29:U32" si="12">T29*1.03</f>
        <v>16040.324303002379</v>
      </c>
      <c r="V29" s="17">
        <f t="shared" ref="V29:V32" si="13">U29*1.03</f>
        <v>16521.534032092452</v>
      </c>
      <c r="W29" s="17">
        <f t="shared" ref="W29:W32" si="14">V29*1.03</f>
        <v>17017.180053055225</v>
      </c>
      <c r="X29" s="17">
        <f t="shared" ref="X29:X32" si="15">W29*1.03</f>
        <v>17527.695454646881</v>
      </c>
      <c r="Y29" s="17">
        <f t="shared" ref="Y29:Y32" si="16">X29*1.03</f>
        <v>18053.526318286287</v>
      </c>
      <c r="Z29" s="17">
        <f t="shared" ref="Z29:Z32" si="17">Y29*1.03</f>
        <v>18595.132107834877</v>
      </c>
      <c r="AA29" s="17">
        <f t="shared" ref="AA29:AA32" si="18">Z29*1.03</f>
        <v>19152.986071069925</v>
      </c>
      <c r="AB29" s="30"/>
    </row>
    <row r="30" spans="1:28" x14ac:dyDescent="0.25">
      <c r="A30" s="29"/>
      <c r="B30" s="70">
        <v>500000</v>
      </c>
      <c r="C30" s="17">
        <f>F17+C29</f>
        <v>23555</v>
      </c>
      <c r="D30" s="17">
        <f t="shared" si="5"/>
        <v>24261.65</v>
      </c>
      <c r="E30" s="17">
        <f t="shared" si="5"/>
        <v>24989.499500000002</v>
      </c>
      <c r="F30" s="17">
        <f t="shared" si="5"/>
        <v>25739.184485000002</v>
      </c>
      <c r="G30" s="17">
        <f t="shared" si="5"/>
        <v>26511.360019550004</v>
      </c>
      <c r="H30" s="17">
        <f t="shared" si="5"/>
        <v>27306.700820136506</v>
      </c>
      <c r="I30" s="17">
        <f t="shared" si="5"/>
        <v>28125.901844740602</v>
      </c>
      <c r="J30" s="17">
        <f t="shared" si="5"/>
        <v>28969.678900082821</v>
      </c>
      <c r="K30" s="17">
        <f t="shared" si="5"/>
        <v>29838.769267085307</v>
      </c>
      <c r="L30" s="17">
        <f t="shared" si="5"/>
        <v>30733.932345097866</v>
      </c>
      <c r="M30" s="17">
        <f t="shared" si="5"/>
        <v>31655.950315450802</v>
      </c>
      <c r="N30" s="17">
        <f t="shared" si="5"/>
        <v>32605.628824914325</v>
      </c>
      <c r="O30" s="17">
        <f t="shared" si="6"/>
        <v>33583.797689661755</v>
      </c>
      <c r="P30" s="17">
        <f t="shared" si="7"/>
        <v>34591.311620351611</v>
      </c>
      <c r="Q30" s="17">
        <f t="shared" si="8"/>
        <v>35629.050968962161</v>
      </c>
      <c r="R30" s="17">
        <f t="shared" si="9"/>
        <v>36697.922498031025</v>
      </c>
      <c r="S30" s="17">
        <f t="shared" si="10"/>
        <v>37798.860172971959</v>
      </c>
      <c r="T30" s="17">
        <f t="shared" si="11"/>
        <v>38932.82597816112</v>
      </c>
      <c r="U30" s="17">
        <f t="shared" si="12"/>
        <v>40100.810757505955</v>
      </c>
      <c r="V30" s="17">
        <f t="shared" si="13"/>
        <v>41303.835080231132</v>
      </c>
      <c r="W30" s="17">
        <f t="shared" si="14"/>
        <v>42542.95013263807</v>
      </c>
      <c r="X30" s="17">
        <f t="shared" si="15"/>
        <v>43819.238636617214</v>
      </c>
      <c r="Y30" s="17">
        <f t="shared" si="16"/>
        <v>45133.815795715731</v>
      </c>
      <c r="Z30" s="17">
        <f t="shared" si="17"/>
        <v>46487.830269587204</v>
      </c>
      <c r="AA30" s="17">
        <f t="shared" si="18"/>
        <v>47882.465177674821</v>
      </c>
      <c r="AB30" s="30"/>
    </row>
    <row r="31" spans="1:28" x14ac:dyDescent="0.25">
      <c r="A31" s="29"/>
      <c r="B31" s="70">
        <v>1000000</v>
      </c>
      <c r="C31" s="17">
        <f>F18+C30</f>
        <v>47110</v>
      </c>
      <c r="D31" s="17">
        <f t="shared" si="5"/>
        <v>48523.3</v>
      </c>
      <c r="E31" s="17">
        <f t="shared" si="5"/>
        <v>49978.999000000003</v>
      </c>
      <c r="F31" s="17">
        <f t="shared" si="5"/>
        <v>51478.368970000003</v>
      </c>
      <c r="G31" s="17">
        <f t="shared" si="5"/>
        <v>53022.720039100008</v>
      </c>
      <c r="H31" s="17">
        <f t="shared" si="5"/>
        <v>54613.401640273012</v>
      </c>
      <c r="I31" s="17">
        <f t="shared" si="5"/>
        <v>56251.803689481203</v>
      </c>
      <c r="J31" s="17">
        <f t="shared" si="5"/>
        <v>57939.357800165642</v>
      </c>
      <c r="K31" s="17">
        <f t="shared" si="5"/>
        <v>59677.538534170613</v>
      </c>
      <c r="L31" s="17">
        <f t="shared" si="5"/>
        <v>61467.864690195733</v>
      </c>
      <c r="M31" s="17">
        <f t="shared" si="5"/>
        <v>63311.900630901604</v>
      </c>
      <c r="N31" s="17">
        <f t="shared" si="5"/>
        <v>65211.257649828651</v>
      </c>
      <c r="O31" s="17">
        <f t="shared" si="6"/>
        <v>67167.595379323509</v>
      </c>
      <c r="P31" s="17">
        <f t="shared" si="7"/>
        <v>69182.623240703222</v>
      </c>
      <c r="Q31" s="17">
        <f t="shared" si="8"/>
        <v>71258.101937924323</v>
      </c>
      <c r="R31" s="17">
        <f t="shared" si="9"/>
        <v>73395.844996062049</v>
      </c>
      <c r="S31" s="17">
        <f t="shared" si="10"/>
        <v>75597.720345943919</v>
      </c>
      <c r="T31" s="17">
        <f t="shared" si="11"/>
        <v>77865.651956322239</v>
      </c>
      <c r="U31" s="17">
        <f t="shared" si="12"/>
        <v>80201.62151501191</v>
      </c>
      <c r="V31" s="17">
        <f t="shared" si="13"/>
        <v>82607.670160462265</v>
      </c>
      <c r="W31" s="17">
        <f t="shared" si="14"/>
        <v>85085.900265276141</v>
      </c>
      <c r="X31" s="17">
        <f t="shared" si="15"/>
        <v>87638.477273234428</v>
      </c>
      <c r="Y31" s="17">
        <f t="shared" si="16"/>
        <v>90267.631591431462</v>
      </c>
      <c r="Z31" s="17">
        <f t="shared" si="17"/>
        <v>92975.660539174409</v>
      </c>
      <c r="AA31" s="17">
        <f t="shared" si="18"/>
        <v>95764.930355349643</v>
      </c>
      <c r="AB31" s="30"/>
    </row>
    <row r="32" spans="1:28" x14ac:dyDescent="0.25">
      <c r="A32" s="29"/>
      <c r="B32" s="70">
        <v>8000000</v>
      </c>
      <c r="C32" s="17">
        <f>F19+C31</f>
        <v>94220</v>
      </c>
      <c r="D32" s="17">
        <f t="shared" si="5"/>
        <v>97046.6</v>
      </c>
      <c r="E32" s="17">
        <f t="shared" si="5"/>
        <v>99957.998000000007</v>
      </c>
      <c r="F32" s="17">
        <f t="shared" si="5"/>
        <v>102956.73794000001</v>
      </c>
      <c r="G32" s="17">
        <f t="shared" si="5"/>
        <v>106045.44007820002</v>
      </c>
      <c r="H32" s="17">
        <f t="shared" si="5"/>
        <v>109226.80328054602</v>
      </c>
      <c r="I32" s="17">
        <f t="shared" si="5"/>
        <v>112503.60737896241</v>
      </c>
      <c r="J32" s="17">
        <f t="shared" si="5"/>
        <v>115878.71560033128</v>
      </c>
      <c r="K32" s="17">
        <f t="shared" si="5"/>
        <v>119355.07706834123</v>
      </c>
      <c r="L32" s="17">
        <f t="shared" si="5"/>
        <v>122935.72938039147</v>
      </c>
      <c r="M32" s="17">
        <f t="shared" si="5"/>
        <v>126623.80126180321</v>
      </c>
      <c r="N32" s="17">
        <f t="shared" si="5"/>
        <v>130422.5152996573</v>
      </c>
      <c r="O32" s="17">
        <f t="shared" si="6"/>
        <v>134335.19075864702</v>
      </c>
      <c r="P32" s="17">
        <f t="shared" si="7"/>
        <v>138365.24648140644</v>
      </c>
      <c r="Q32" s="17">
        <f t="shared" si="8"/>
        <v>142516.20387584865</v>
      </c>
      <c r="R32" s="17">
        <f t="shared" si="9"/>
        <v>146791.6899921241</v>
      </c>
      <c r="S32" s="17">
        <f t="shared" si="10"/>
        <v>151195.44069188784</v>
      </c>
      <c r="T32" s="17">
        <f t="shared" si="11"/>
        <v>155731.30391264448</v>
      </c>
      <c r="U32" s="17">
        <f t="shared" si="12"/>
        <v>160403.24303002382</v>
      </c>
      <c r="V32" s="17">
        <f t="shared" si="13"/>
        <v>165215.34032092453</v>
      </c>
      <c r="W32" s="17">
        <f t="shared" si="14"/>
        <v>170171.80053055228</v>
      </c>
      <c r="X32" s="17">
        <f t="shared" si="15"/>
        <v>175276.95454646886</v>
      </c>
      <c r="Y32" s="17">
        <f t="shared" si="16"/>
        <v>180535.26318286292</v>
      </c>
      <c r="Z32" s="17">
        <f t="shared" si="17"/>
        <v>185951.32107834882</v>
      </c>
      <c r="AA32" s="17">
        <f t="shared" si="18"/>
        <v>191529.86071069929</v>
      </c>
      <c r="AB32" s="30"/>
    </row>
    <row r="33" spans="1:28" x14ac:dyDescent="0.25">
      <c r="A33" s="29"/>
      <c r="E33" s="31"/>
      <c r="H33" s="31"/>
      <c r="I33" s="64"/>
      <c r="J33" s="31"/>
      <c r="L33" s="1"/>
      <c r="M33" s="1"/>
      <c r="N33" s="1"/>
      <c r="O33" s="1"/>
      <c r="P33" s="1"/>
      <c r="Q33" s="1"/>
      <c r="R33" s="1"/>
      <c r="S33" s="1"/>
      <c r="T33" s="1"/>
      <c r="U33" s="1"/>
      <c r="V33" s="1"/>
      <c r="W33" s="1"/>
      <c r="X33" s="1"/>
      <c r="Y33" s="1"/>
      <c r="Z33" s="1"/>
      <c r="AA33" s="1"/>
      <c r="AB33" s="30"/>
    </row>
    <row r="34" spans="1:28" ht="15.75" thickBot="1" x14ac:dyDescent="0.3">
      <c r="A34" s="32"/>
      <c r="B34" s="33"/>
      <c r="C34" s="33"/>
      <c r="D34" s="33"/>
      <c r="E34" s="33"/>
      <c r="F34" s="33"/>
      <c r="G34" s="33"/>
      <c r="H34" s="33"/>
      <c r="I34" s="66"/>
      <c r="J34" s="33"/>
      <c r="K34" s="33"/>
      <c r="L34" s="33"/>
      <c r="M34" s="66"/>
      <c r="N34" s="66"/>
      <c r="O34" s="66"/>
      <c r="P34" s="66"/>
      <c r="Q34" s="66"/>
      <c r="R34" s="66"/>
      <c r="S34" s="66"/>
      <c r="T34" s="66"/>
      <c r="U34" s="66"/>
      <c r="V34" s="66"/>
      <c r="W34" s="66"/>
      <c r="X34" s="66"/>
      <c r="Y34" s="66"/>
      <c r="Z34" s="66"/>
      <c r="AA34" s="66"/>
      <c r="AB34" s="79"/>
    </row>
    <row r="35" spans="1:28" x14ac:dyDescent="0.25">
      <c r="L35" s="1"/>
    </row>
    <row r="36" spans="1:28" x14ac:dyDescent="0.25">
      <c r="L36" s="1"/>
    </row>
    <row r="37" spans="1:28" ht="15.75" thickBot="1" x14ac:dyDescent="0.3">
      <c r="F37" s="4"/>
      <c r="G37" s="4"/>
      <c r="H37" s="4"/>
      <c r="J37"/>
      <c r="K37"/>
      <c r="L37" s="67"/>
      <c r="M37" s="67"/>
      <c r="N37" s="67"/>
    </row>
    <row r="38" spans="1:28" ht="27" x14ac:dyDescent="0.25">
      <c r="B38" s="85" t="s">
        <v>48</v>
      </c>
      <c r="C38" s="63" t="s">
        <v>139</v>
      </c>
      <c r="D38" s="63" t="s">
        <v>140</v>
      </c>
      <c r="E38" s="63" t="s">
        <v>141</v>
      </c>
      <c r="F38" s="60" t="s">
        <v>142</v>
      </c>
      <c r="G38" s="2" t="s">
        <v>37</v>
      </c>
      <c r="H38" s="2" t="s">
        <v>38</v>
      </c>
      <c r="I38" s="2" t="s">
        <v>39</v>
      </c>
      <c r="J38" s="2" t="s">
        <v>40</v>
      </c>
      <c r="K38" s="3" t="s">
        <v>41</v>
      </c>
      <c r="L38" s="3" t="s">
        <v>42</v>
      </c>
      <c r="M38" s="3" t="s">
        <v>43</v>
      </c>
      <c r="N38" s="3" t="s">
        <v>44</v>
      </c>
      <c r="O38" s="3" t="s">
        <v>45</v>
      </c>
      <c r="P38" s="3" t="s">
        <v>46</v>
      </c>
      <c r="Q38" s="3" t="s">
        <v>47</v>
      </c>
      <c r="R38" s="3" t="s">
        <v>153</v>
      </c>
      <c r="S38" s="3" t="s">
        <v>154</v>
      </c>
      <c r="T38" s="3" t="s">
        <v>155</v>
      </c>
      <c r="U38" s="3" t="s">
        <v>156</v>
      </c>
      <c r="V38" s="3" t="s">
        <v>157</v>
      </c>
      <c r="W38" s="3" t="s">
        <v>158</v>
      </c>
      <c r="X38" s="3" t="s">
        <v>159</v>
      </c>
      <c r="Y38" s="3" t="s">
        <v>160</v>
      </c>
      <c r="Z38" s="3" t="s">
        <v>161</v>
      </c>
      <c r="AA38" s="3" t="s">
        <v>162</v>
      </c>
    </row>
    <row r="39" spans="1:28" ht="15.75" thickBot="1" x14ac:dyDescent="0.3">
      <c r="B39" s="86"/>
      <c r="C39" s="68">
        <f>Calculator!C17</f>
        <v>0</v>
      </c>
      <c r="D39" s="69">
        <f>Calculator!D17</f>
        <v>48580</v>
      </c>
      <c r="E39" s="69">
        <f>Calculator!E17</f>
        <v>48944</v>
      </c>
      <c r="F39" s="71">
        <f>SUM(G39:AA39)</f>
        <v>0</v>
      </c>
      <c r="G39" s="34">
        <f t="shared" ref="G39:Q39" si="19">IF(AND($D$39&lt;=G43,$E$39&gt;=G42),
     IF($D$39&lt;=G42,
        IF($E$39&lt;=G43,
           G49*($E$39-G42+1)/365,
           G49*(G43-G42+1)/365),
        IF($E$39&lt;=G43,
           G49*($E$39-$D$39+1)/365,
           G49*(G43-$D$39+1)/365)),
     0)</f>
        <v>0</v>
      </c>
      <c r="H39" s="34">
        <f t="shared" si="19"/>
        <v>0</v>
      </c>
      <c r="I39" s="34">
        <f t="shared" si="19"/>
        <v>0</v>
      </c>
      <c r="J39" s="34">
        <f t="shared" si="19"/>
        <v>0</v>
      </c>
      <c r="K39" s="34">
        <f t="shared" si="19"/>
        <v>0</v>
      </c>
      <c r="L39" s="34">
        <f t="shared" si="19"/>
        <v>0</v>
      </c>
      <c r="M39" s="34">
        <f t="shared" si="19"/>
        <v>0</v>
      </c>
      <c r="N39" s="34">
        <f t="shared" si="19"/>
        <v>0</v>
      </c>
      <c r="O39" s="34">
        <f t="shared" si="19"/>
        <v>0</v>
      </c>
      <c r="P39" s="34">
        <f t="shared" si="19"/>
        <v>0</v>
      </c>
      <c r="Q39" s="34">
        <f t="shared" si="19"/>
        <v>0</v>
      </c>
      <c r="R39" s="34">
        <f t="shared" ref="R39:AA39" si="20">IF(AND($D$39&lt;=R43,$E$39&gt;=R42),
     IF($D$39&lt;=R42,
        IF($E$39&lt;=R43,
           R49*($E$39-R42+1)/365,
           R49*(R43-R42+1)/365),
        IF($E$39&lt;=R43,
           R49*($E$39-$D$39+1)/365,
           R49*(R43-$D$39+1)/365)),
     0)</f>
        <v>0</v>
      </c>
      <c r="S39" s="34">
        <f t="shared" si="20"/>
        <v>0</v>
      </c>
      <c r="T39" s="34">
        <f t="shared" si="20"/>
        <v>0</v>
      </c>
      <c r="U39" s="34">
        <f t="shared" si="20"/>
        <v>0</v>
      </c>
      <c r="V39" s="34">
        <f t="shared" si="20"/>
        <v>0</v>
      </c>
      <c r="W39" s="34">
        <f t="shared" si="20"/>
        <v>0</v>
      </c>
      <c r="X39" s="34">
        <f t="shared" si="20"/>
        <v>0</v>
      </c>
      <c r="Y39" s="34">
        <f t="shared" si="20"/>
        <v>0</v>
      </c>
      <c r="Z39" s="34">
        <f t="shared" si="20"/>
        <v>0</v>
      </c>
      <c r="AA39" s="34">
        <f t="shared" si="20"/>
        <v>0</v>
      </c>
    </row>
    <row r="40" spans="1:28" x14ac:dyDescent="0.25">
      <c r="C40" s="4"/>
      <c r="G40" s="4"/>
      <c r="H40" s="4"/>
      <c r="J40" s="4"/>
      <c r="K40" s="4"/>
    </row>
    <row r="41" spans="1:28" s="5" customFormat="1" ht="27" x14ac:dyDescent="0.25">
      <c r="B41" s="35" t="s">
        <v>22</v>
      </c>
      <c r="C41" s="35" t="s">
        <v>23</v>
      </c>
      <c r="D41" s="35" t="s">
        <v>24</v>
      </c>
      <c r="E41" s="35" t="s">
        <v>25</v>
      </c>
      <c r="F41" s="35"/>
      <c r="G41" s="35" t="s">
        <v>37</v>
      </c>
      <c r="H41" s="35" t="s">
        <v>38</v>
      </c>
      <c r="I41" s="35" t="s">
        <v>39</v>
      </c>
      <c r="J41" s="35" t="s">
        <v>40</v>
      </c>
      <c r="K41" s="35" t="s">
        <v>41</v>
      </c>
      <c r="L41" s="35" t="s">
        <v>42</v>
      </c>
      <c r="M41" s="35" t="s">
        <v>43</v>
      </c>
      <c r="N41" s="35" t="s">
        <v>44</v>
      </c>
      <c r="O41" s="35" t="s">
        <v>45</v>
      </c>
      <c r="P41" s="35" t="s">
        <v>46</v>
      </c>
      <c r="Q41" s="35" t="s">
        <v>47</v>
      </c>
      <c r="R41" s="35" t="s">
        <v>153</v>
      </c>
      <c r="S41" s="35" t="s">
        <v>154</v>
      </c>
      <c r="T41" s="35" t="s">
        <v>155</v>
      </c>
      <c r="U41" s="35" t="s">
        <v>156</v>
      </c>
      <c r="V41" s="35" t="s">
        <v>157</v>
      </c>
      <c r="W41" s="35" t="s">
        <v>158</v>
      </c>
      <c r="X41" s="35" t="s">
        <v>159</v>
      </c>
      <c r="Y41" s="35" t="s">
        <v>160</v>
      </c>
      <c r="Z41" s="35" t="s">
        <v>161</v>
      </c>
      <c r="AA41" s="35" t="s">
        <v>162</v>
      </c>
    </row>
    <row r="42" spans="1:28" s="5" customFormat="1" x14ac:dyDescent="0.25">
      <c r="B42" s="87" t="s">
        <v>49</v>
      </c>
      <c r="C42" s="88"/>
      <c r="D42" s="88"/>
      <c r="E42" s="88"/>
      <c r="F42" s="89"/>
      <c r="G42" s="36">
        <v>45474</v>
      </c>
      <c r="H42" s="36">
        <v>45839</v>
      </c>
      <c r="I42" s="36">
        <v>46204</v>
      </c>
      <c r="J42" s="36">
        <v>46569</v>
      </c>
      <c r="K42" s="36">
        <v>46935</v>
      </c>
      <c r="L42" s="36">
        <v>47300</v>
      </c>
      <c r="M42" s="36">
        <v>47665</v>
      </c>
      <c r="N42" s="36">
        <v>48030</v>
      </c>
      <c r="O42" s="36">
        <v>48396</v>
      </c>
      <c r="P42" s="36">
        <v>48761</v>
      </c>
      <c r="Q42" s="36">
        <v>49126</v>
      </c>
      <c r="R42" s="36">
        <v>49492</v>
      </c>
      <c r="S42" s="36">
        <v>49859</v>
      </c>
      <c r="T42" s="36">
        <v>50225</v>
      </c>
      <c r="U42" s="36">
        <v>50591</v>
      </c>
      <c r="V42" s="36">
        <v>50957</v>
      </c>
      <c r="W42" s="36">
        <v>51324</v>
      </c>
      <c r="X42" s="36">
        <v>51690</v>
      </c>
      <c r="Y42" s="36">
        <v>52056</v>
      </c>
      <c r="Z42" s="36">
        <v>52422</v>
      </c>
      <c r="AA42" s="36">
        <v>52789</v>
      </c>
    </row>
    <row r="43" spans="1:28" s="5" customFormat="1" x14ac:dyDescent="0.25">
      <c r="B43" s="87" t="s">
        <v>50</v>
      </c>
      <c r="C43" s="88"/>
      <c r="D43" s="88"/>
      <c r="E43" s="88"/>
      <c r="F43" s="89"/>
      <c r="G43" s="36">
        <v>45838</v>
      </c>
      <c r="H43" s="36">
        <v>46203</v>
      </c>
      <c r="I43" s="36">
        <v>46568</v>
      </c>
      <c r="J43" s="36">
        <v>46934</v>
      </c>
      <c r="K43" s="36">
        <v>47299</v>
      </c>
      <c r="L43" s="36">
        <v>47664</v>
      </c>
      <c r="M43" s="36">
        <v>48029</v>
      </c>
      <c r="N43" s="36">
        <v>48395</v>
      </c>
      <c r="O43" s="36">
        <v>48760</v>
      </c>
      <c r="P43" s="36">
        <v>49125</v>
      </c>
      <c r="Q43" s="36">
        <v>49490</v>
      </c>
      <c r="R43" s="36">
        <v>49857</v>
      </c>
      <c r="S43" s="36">
        <v>50223</v>
      </c>
      <c r="T43" s="36">
        <v>50589</v>
      </c>
      <c r="U43" s="36">
        <v>50955</v>
      </c>
      <c r="V43" s="36">
        <v>51322</v>
      </c>
      <c r="W43" s="36">
        <v>51688</v>
      </c>
      <c r="X43" s="36">
        <v>52054</v>
      </c>
      <c r="Y43" s="36">
        <v>52420</v>
      </c>
      <c r="Z43" s="36">
        <v>52787</v>
      </c>
      <c r="AA43" s="36">
        <v>53153</v>
      </c>
    </row>
    <row r="44" spans="1:28" s="5" customFormat="1" x14ac:dyDescent="0.25">
      <c r="B44" s="37" t="s">
        <v>28</v>
      </c>
      <c r="C44" s="38">
        <f>IF(C39&gt;C16,C16,C39)</f>
        <v>0</v>
      </c>
      <c r="D44" s="39">
        <v>0.1</v>
      </c>
      <c r="E44" s="39">
        <f>E16</f>
        <v>4.7109771848859242E-2</v>
      </c>
      <c r="F44" s="38"/>
      <c r="G44" s="17">
        <f>ROUND(C44*E44,0)</f>
        <v>0</v>
      </c>
      <c r="H44" s="38">
        <f>G44*1.03</f>
        <v>0</v>
      </c>
      <c r="I44" s="38">
        <f t="shared" ref="I44:R48" si="21">H44*1.03</f>
        <v>0</v>
      </c>
      <c r="J44" s="38">
        <f t="shared" si="21"/>
        <v>0</v>
      </c>
      <c r="K44" s="38">
        <f t="shared" si="21"/>
        <v>0</v>
      </c>
      <c r="L44" s="38">
        <f t="shared" si="21"/>
        <v>0</v>
      </c>
      <c r="M44" s="38">
        <f t="shared" si="21"/>
        <v>0</v>
      </c>
      <c r="N44" s="38">
        <f t="shared" si="21"/>
        <v>0</v>
      </c>
      <c r="O44" s="38">
        <f t="shared" si="21"/>
        <v>0</v>
      </c>
      <c r="P44" s="38">
        <f t="shared" si="21"/>
        <v>0</v>
      </c>
      <c r="Q44" s="38">
        <f t="shared" si="21"/>
        <v>0</v>
      </c>
      <c r="R44" s="38">
        <f t="shared" si="21"/>
        <v>0</v>
      </c>
      <c r="S44" s="38">
        <f t="shared" ref="S44:S48" si="22">R44*1.03</f>
        <v>0</v>
      </c>
      <c r="T44" s="38">
        <f t="shared" ref="T44:T48" si="23">S44*1.03</f>
        <v>0</v>
      </c>
      <c r="U44" s="38">
        <f t="shared" ref="U44:U48" si="24">T44*1.03</f>
        <v>0</v>
      </c>
      <c r="V44" s="38">
        <f t="shared" ref="V44:V48" si="25">U44*1.03</f>
        <v>0</v>
      </c>
      <c r="W44" s="38">
        <f t="shared" ref="W44:W48" si="26">V44*1.03</f>
        <v>0</v>
      </c>
      <c r="X44" s="38">
        <f t="shared" ref="X44:X48" si="27">W44*1.03</f>
        <v>0</v>
      </c>
      <c r="Y44" s="38">
        <f t="shared" ref="Y44:Y48" si="28">X44*1.03</f>
        <v>0</v>
      </c>
      <c r="Z44" s="38">
        <f t="shared" ref="Z44:Z48" si="29">Y44*1.03</f>
        <v>0</v>
      </c>
      <c r="AA44" s="38">
        <f t="shared" ref="AA44:AA48" si="30">Z44*1.03</f>
        <v>0</v>
      </c>
    </row>
    <row r="45" spans="1:28" s="5" customFormat="1" x14ac:dyDescent="0.25">
      <c r="B45" s="16" t="s">
        <v>29</v>
      </c>
      <c r="C45" s="17">
        <f>IF(AND(C39&gt;C16,C39&gt;C18),C17,IF((C39-C16)&lt;0,0,C39-C16))</f>
        <v>0</v>
      </c>
      <c r="D45" s="23">
        <v>0.15</v>
      </c>
      <c r="E45" s="23">
        <f>E17</f>
        <v>4.710937926873577E-2</v>
      </c>
      <c r="F45" s="17"/>
      <c r="G45" s="17">
        <f>ROUND(C45*E45,0)</f>
        <v>0</v>
      </c>
      <c r="H45" s="17">
        <f t="shared" ref="H45:N48" si="31">G45*1.03</f>
        <v>0</v>
      </c>
      <c r="I45" s="17">
        <f t="shared" si="31"/>
        <v>0</v>
      </c>
      <c r="J45" s="17">
        <f t="shared" si="31"/>
        <v>0</v>
      </c>
      <c r="K45" s="17">
        <f t="shared" si="31"/>
        <v>0</v>
      </c>
      <c r="L45" s="17">
        <f t="shared" si="21"/>
        <v>0</v>
      </c>
      <c r="M45" s="17">
        <f t="shared" si="21"/>
        <v>0</v>
      </c>
      <c r="N45" s="17">
        <f t="shared" si="31"/>
        <v>0</v>
      </c>
      <c r="O45" s="17">
        <f t="shared" si="21"/>
        <v>0</v>
      </c>
      <c r="P45" s="17">
        <f t="shared" si="21"/>
        <v>0</v>
      </c>
      <c r="Q45" s="17">
        <f t="shared" si="21"/>
        <v>0</v>
      </c>
      <c r="R45" s="17">
        <f t="shared" si="21"/>
        <v>0</v>
      </c>
      <c r="S45" s="17">
        <f t="shared" si="22"/>
        <v>0</v>
      </c>
      <c r="T45" s="17">
        <f t="shared" si="23"/>
        <v>0</v>
      </c>
      <c r="U45" s="17">
        <f t="shared" si="24"/>
        <v>0</v>
      </c>
      <c r="V45" s="17">
        <f t="shared" si="25"/>
        <v>0</v>
      </c>
      <c r="W45" s="17">
        <f t="shared" si="26"/>
        <v>0</v>
      </c>
      <c r="X45" s="17">
        <f t="shared" si="27"/>
        <v>0</v>
      </c>
      <c r="Y45" s="17">
        <f t="shared" si="28"/>
        <v>0</v>
      </c>
      <c r="Z45" s="17">
        <f t="shared" si="29"/>
        <v>0</v>
      </c>
      <c r="AA45" s="17">
        <f t="shared" si="30"/>
        <v>0</v>
      </c>
    </row>
    <row r="46" spans="1:28" s="5" customFormat="1" x14ac:dyDescent="0.25">
      <c r="B46" s="16" t="s">
        <v>30</v>
      </c>
      <c r="C46" s="17">
        <f>IF(AND(C39&gt;C18,C39&gt;SUM(C16:C18)),C18,IF((C39-C18)&lt;0,0,(C39-C18)))</f>
        <v>0</v>
      </c>
      <c r="D46" s="23">
        <v>0.25</v>
      </c>
      <c r="E46" s="23">
        <f>E18</f>
        <v>4.7109536299999998E-2</v>
      </c>
      <c r="F46" s="17"/>
      <c r="G46" s="17">
        <f t="shared" ref="G46:G48" si="32">ROUND(C46*E46,0)</f>
        <v>0</v>
      </c>
      <c r="H46" s="17">
        <f t="shared" si="31"/>
        <v>0</v>
      </c>
      <c r="I46" s="17">
        <f t="shared" si="31"/>
        <v>0</v>
      </c>
      <c r="J46" s="17">
        <f t="shared" si="31"/>
        <v>0</v>
      </c>
      <c r="K46" s="17">
        <f t="shared" si="31"/>
        <v>0</v>
      </c>
      <c r="L46" s="17">
        <f t="shared" si="21"/>
        <v>0</v>
      </c>
      <c r="M46" s="17">
        <f t="shared" si="21"/>
        <v>0</v>
      </c>
      <c r="N46" s="17">
        <f t="shared" si="31"/>
        <v>0</v>
      </c>
      <c r="O46" s="17">
        <f t="shared" si="21"/>
        <v>0</v>
      </c>
      <c r="P46" s="17">
        <f t="shared" si="21"/>
        <v>0</v>
      </c>
      <c r="Q46" s="17">
        <f t="shared" si="21"/>
        <v>0</v>
      </c>
      <c r="R46" s="17">
        <f t="shared" si="21"/>
        <v>0</v>
      </c>
      <c r="S46" s="17">
        <f t="shared" si="22"/>
        <v>0</v>
      </c>
      <c r="T46" s="17">
        <f t="shared" si="23"/>
        <v>0</v>
      </c>
      <c r="U46" s="17">
        <f t="shared" si="24"/>
        <v>0</v>
      </c>
      <c r="V46" s="17">
        <f t="shared" si="25"/>
        <v>0</v>
      </c>
      <c r="W46" s="17">
        <f t="shared" si="26"/>
        <v>0</v>
      </c>
      <c r="X46" s="17">
        <f t="shared" si="27"/>
        <v>0</v>
      </c>
      <c r="Y46" s="17">
        <f t="shared" si="28"/>
        <v>0</v>
      </c>
      <c r="Z46" s="17">
        <f t="shared" si="29"/>
        <v>0</v>
      </c>
      <c r="AA46" s="17">
        <f t="shared" si="30"/>
        <v>0</v>
      </c>
    </row>
    <row r="47" spans="1:28" s="5" customFormat="1" x14ac:dyDescent="0.25">
      <c r="B47" s="16" t="s">
        <v>31</v>
      </c>
      <c r="C47" s="17">
        <f>IF(AND(C39&gt;SUM(C16:C18),C39&gt;SUM(C16:C19)),C19,IF((C39-SUM(C16:C18))&lt;0,0,(C39-SUM(C16:C18))))</f>
        <v>0</v>
      </c>
      <c r="D47" s="23">
        <v>0.5</v>
      </c>
      <c r="E47" s="23">
        <f>E19</f>
        <v>6.7299337571428575E-3</v>
      </c>
      <c r="F47" s="17"/>
      <c r="G47" s="17">
        <f t="shared" si="32"/>
        <v>0</v>
      </c>
      <c r="H47" s="17">
        <f t="shared" si="31"/>
        <v>0</v>
      </c>
      <c r="I47" s="17">
        <f t="shared" si="31"/>
        <v>0</v>
      </c>
      <c r="J47" s="17">
        <f t="shared" si="31"/>
        <v>0</v>
      </c>
      <c r="K47" s="17">
        <f t="shared" si="31"/>
        <v>0</v>
      </c>
      <c r="L47" s="17">
        <f t="shared" si="21"/>
        <v>0</v>
      </c>
      <c r="M47" s="17">
        <f t="shared" si="21"/>
        <v>0</v>
      </c>
      <c r="N47" s="17">
        <f t="shared" si="31"/>
        <v>0</v>
      </c>
      <c r="O47" s="17">
        <f t="shared" si="21"/>
        <v>0</v>
      </c>
      <c r="P47" s="17">
        <f t="shared" si="21"/>
        <v>0</v>
      </c>
      <c r="Q47" s="17">
        <f t="shared" si="21"/>
        <v>0</v>
      </c>
      <c r="R47" s="17">
        <f t="shared" si="21"/>
        <v>0</v>
      </c>
      <c r="S47" s="17">
        <f t="shared" si="22"/>
        <v>0</v>
      </c>
      <c r="T47" s="17">
        <f t="shared" si="23"/>
        <v>0</v>
      </c>
      <c r="U47" s="17">
        <f t="shared" si="24"/>
        <v>0</v>
      </c>
      <c r="V47" s="17">
        <f t="shared" si="25"/>
        <v>0</v>
      </c>
      <c r="W47" s="17">
        <f t="shared" si="26"/>
        <v>0</v>
      </c>
      <c r="X47" s="17">
        <f t="shared" si="27"/>
        <v>0</v>
      </c>
      <c r="Y47" s="17">
        <f t="shared" si="28"/>
        <v>0</v>
      </c>
      <c r="Z47" s="17">
        <f t="shared" si="29"/>
        <v>0</v>
      </c>
      <c r="AA47" s="17">
        <f t="shared" si="30"/>
        <v>0</v>
      </c>
    </row>
    <row r="48" spans="1:28" s="5" customFormat="1" x14ac:dyDescent="0.25">
      <c r="B48" s="16" t="s">
        <v>32</v>
      </c>
      <c r="C48" s="17">
        <f>IF(C39&gt;SUM(C16:C19),C39-SUM(C16:C19),0)</f>
        <v>0</v>
      </c>
      <c r="D48" s="23">
        <v>0</v>
      </c>
      <c r="E48" s="23">
        <v>0</v>
      </c>
      <c r="F48" s="23"/>
      <c r="G48" s="17">
        <f t="shared" si="32"/>
        <v>0</v>
      </c>
      <c r="H48" s="17">
        <f t="shared" si="31"/>
        <v>0</v>
      </c>
      <c r="I48" s="17">
        <f t="shared" si="31"/>
        <v>0</v>
      </c>
      <c r="J48" s="17">
        <f t="shared" si="31"/>
        <v>0</v>
      </c>
      <c r="K48" s="17">
        <f t="shared" si="31"/>
        <v>0</v>
      </c>
      <c r="L48" s="17">
        <f t="shared" si="21"/>
        <v>0</v>
      </c>
      <c r="M48" s="17">
        <f t="shared" si="21"/>
        <v>0</v>
      </c>
      <c r="N48" s="17">
        <f t="shared" si="31"/>
        <v>0</v>
      </c>
      <c r="O48" s="17">
        <f t="shared" si="21"/>
        <v>0</v>
      </c>
      <c r="P48" s="17">
        <f t="shared" si="21"/>
        <v>0</v>
      </c>
      <c r="Q48" s="17">
        <f t="shared" si="21"/>
        <v>0</v>
      </c>
      <c r="R48" s="17">
        <f t="shared" si="21"/>
        <v>0</v>
      </c>
      <c r="S48" s="17">
        <f t="shared" si="22"/>
        <v>0</v>
      </c>
      <c r="T48" s="17">
        <f t="shared" si="23"/>
        <v>0</v>
      </c>
      <c r="U48" s="17">
        <f t="shared" si="24"/>
        <v>0</v>
      </c>
      <c r="V48" s="17">
        <f t="shared" si="25"/>
        <v>0</v>
      </c>
      <c r="W48" s="17">
        <f t="shared" si="26"/>
        <v>0</v>
      </c>
      <c r="X48" s="17">
        <f t="shared" si="27"/>
        <v>0</v>
      </c>
      <c r="Y48" s="17">
        <f t="shared" si="28"/>
        <v>0</v>
      </c>
      <c r="Z48" s="17">
        <f t="shared" si="29"/>
        <v>0</v>
      </c>
      <c r="AA48" s="17">
        <f t="shared" si="30"/>
        <v>0</v>
      </c>
    </row>
    <row r="49" spans="2:27" s="5" customFormat="1" ht="15.75" thickBot="1" x14ac:dyDescent="0.3">
      <c r="B49" s="1"/>
      <c r="C49" s="25">
        <f>SUM(C44:C48)</f>
        <v>0</v>
      </c>
      <c r="D49" s="26"/>
      <c r="E49" s="26"/>
      <c r="F49" s="26"/>
      <c r="G49" s="25">
        <f>ROUND(SUM(G44:G48),0)</f>
        <v>0</v>
      </c>
      <c r="H49" s="25">
        <f t="shared" ref="H49:Q49" si="33">ROUND(SUM(H44:H48),0)</f>
        <v>0</v>
      </c>
      <c r="I49" s="25">
        <f t="shared" si="33"/>
        <v>0</v>
      </c>
      <c r="J49" s="25">
        <f t="shared" si="33"/>
        <v>0</v>
      </c>
      <c r="K49" s="25">
        <f t="shared" si="33"/>
        <v>0</v>
      </c>
      <c r="L49" s="25">
        <f t="shared" si="33"/>
        <v>0</v>
      </c>
      <c r="M49" s="25">
        <f t="shared" si="33"/>
        <v>0</v>
      </c>
      <c r="N49" s="25">
        <f t="shared" si="33"/>
        <v>0</v>
      </c>
      <c r="O49" s="25">
        <f t="shared" si="33"/>
        <v>0</v>
      </c>
      <c r="P49" s="25">
        <f t="shared" si="33"/>
        <v>0</v>
      </c>
      <c r="Q49" s="25">
        <f t="shared" si="33"/>
        <v>0</v>
      </c>
      <c r="R49" s="25">
        <f t="shared" ref="R49:AA49" si="34">ROUND(SUM(R44:R48),0)</f>
        <v>0</v>
      </c>
      <c r="S49" s="25">
        <f t="shared" si="34"/>
        <v>0</v>
      </c>
      <c r="T49" s="25">
        <f t="shared" si="34"/>
        <v>0</v>
      </c>
      <c r="U49" s="25">
        <f t="shared" si="34"/>
        <v>0</v>
      </c>
      <c r="V49" s="25">
        <f t="shared" si="34"/>
        <v>0</v>
      </c>
      <c r="W49" s="25">
        <f t="shared" si="34"/>
        <v>0</v>
      </c>
      <c r="X49" s="25">
        <f t="shared" si="34"/>
        <v>0</v>
      </c>
      <c r="Y49" s="25">
        <f t="shared" si="34"/>
        <v>0</v>
      </c>
      <c r="Z49" s="25">
        <f t="shared" si="34"/>
        <v>0</v>
      </c>
      <c r="AA49" s="25">
        <f t="shared" si="34"/>
        <v>0</v>
      </c>
    </row>
  </sheetData>
  <sheetProtection formatCells="0" formatColumns="0" formatRows="0"/>
  <mergeCells count="9">
    <mergeCell ref="B38:B39"/>
    <mergeCell ref="B42:F42"/>
    <mergeCell ref="B43:F43"/>
    <mergeCell ref="B5:H5"/>
    <mergeCell ref="B6:K6"/>
    <mergeCell ref="B9:G9"/>
    <mergeCell ref="B24:F24"/>
    <mergeCell ref="B25:F25"/>
    <mergeCell ref="C27:N27"/>
  </mergeCells>
  <phoneticPr fontId="15" type="noConversion"/>
  <hyperlinks>
    <hyperlink ref="B24" r:id="rId1" xr:uid="{9EA7533E-8A85-41F9-B343-3AC328F2E356}"/>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fcd354f-f64b-463c-ac52-5bcc57706936" xsi:nil="true"/>
    <lcf76f155ced4ddcb4097134ff3c332f xmlns="baff0912-3dc2-4bfa-af4b-409611eb666a">
      <Terms xmlns="http://schemas.microsoft.com/office/infopath/2007/PartnerControls"/>
    </lcf76f155ced4ddcb4097134ff3c332f>
    <_dlc_DocId xmlns="4fcd354f-f64b-463c-ac52-5bcc57706936">WSXDKXR6QUXE-609622139-608677</_dlc_DocId>
    <_dlc_DocIdUrl xmlns="4fcd354f-f64b-463c-ac52-5bcc57706936">
      <Url>https://arizonastateu.sharepoint.com/sites/O365OKEDPostAwardServices/_layouts/15/DocIdRedir.aspx?ID=WSXDKXR6QUXE-609622139-608677</Url>
      <Description>WSXDKXR6QUXE-609622139-608677</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202445494043CC4399FA40DDDE99DAD2" ma:contentTypeVersion="17" ma:contentTypeDescription="Create a new document." ma:contentTypeScope="" ma:versionID="c568882fe23d8d7667fcf7b57dbc8599">
  <xsd:schema xmlns:xsd="http://www.w3.org/2001/XMLSchema" xmlns:xs="http://www.w3.org/2001/XMLSchema" xmlns:p="http://schemas.microsoft.com/office/2006/metadata/properties" xmlns:ns2="4fcd354f-f64b-463c-ac52-5bcc57706936" xmlns:ns3="baff0912-3dc2-4bfa-af4b-409611eb666a" targetNamespace="http://schemas.microsoft.com/office/2006/metadata/properties" ma:root="true" ma:fieldsID="14747835027c571c197b84bf0b316098" ns2:_="" ns3:_="">
    <xsd:import namespace="4fcd354f-f64b-463c-ac52-5bcc57706936"/>
    <xsd:import namespace="baff0912-3dc2-4bfa-af4b-409611eb666a"/>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MediaServiceSearchProperties" minOccurs="0"/>
                <xsd:element ref="ns3:lcf76f155ced4ddcb4097134ff3c332f" minOccurs="0"/>
                <xsd:element ref="ns2:TaxCatchAll" minOccurs="0"/>
                <xsd:element ref="ns3:MediaServiceOCR"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cd354f-f64b-463c-ac52-5bcc5770693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1feccef-9081-4baf-a496-7098b6b121da}" ma:internalName="TaxCatchAll" ma:showField="CatchAllData" ma:web="4fcd354f-f64b-463c-ac52-5bcc5770693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aff0912-3dc2-4bfa-af4b-409611eb666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a7718bf-da1f-4f11-8a5d-37be31d8011b" ma:termSetId="09814cd3-568e-fe90-9814-8d621ff8fb84" ma:anchorId="fba54fb3-c3e1-fe81-a776-ca4b69148c4d" ma:open="true" ma:isKeyword="false">
      <xsd:complexType>
        <xsd:sequence>
          <xsd:element ref="pc:Terms" minOccurs="0" maxOccurs="1"/>
        </xsd:sequence>
      </xsd:complexType>
    </xsd:element>
    <xsd:element name="MediaServiceOCR" ma:index="24" nillable="true" ma:displayName="Extracted Text" ma:internalName="MediaServiceOCR" ma:readOnly="true">
      <xsd:simpleType>
        <xsd:restriction base="dms:Note">
          <xsd:maxLength value="255"/>
        </xsd:restriction>
      </xsd:simpleType>
    </xsd:element>
    <xsd:element name="MediaServiceLocation" ma:index="25"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DB9BFA-8D52-435F-B326-EBF92B2B1142}">
  <ds:schemaRefs>
    <ds:schemaRef ds:uri="http://schemas.microsoft.com/office/2006/metadata/properties"/>
    <ds:schemaRef ds:uri="http://schemas.microsoft.com/office/infopath/2007/PartnerControls"/>
    <ds:schemaRef ds:uri="4fcd354f-f64b-463c-ac52-5bcc57706936"/>
    <ds:schemaRef ds:uri="baff0912-3dc2-4bfa-af4b-409611eb666a"/>
  </ds:schemaRefs>
</ds:datastoreItem>
</file>

<file path=customXml/itemProps2.xml><?xml version="1.0" encoding="utf-8"?>
<ds:datastoreItem xmlns:ds="http://schemas.openxmlformats.org/officeDocument/2006/customXml" ds:itemID="{90EF23A1-76A3-452F-80B9-C18F5329F543}">
  <ds:schemaRefs>
    <ds:schemaRef ds:uri="http://schemas.microsoft.com/sharepoint/v3/contenttype/forms"/>
  </ds:schemaRefs>
</ds:datastoreItem>
</file>

<file path=customXml/itemProps3.xml><?xml version="1.0" encoding="utf-8"?>
<ds:datastoreItem xmlns:ds="http://schemas.openxmlformats.org/officeDocument/2006/customXml" ds:itemID="{B4B7AF77-9B6C-4B8B-9750-BE0E224758C8}">
  <ds:schemaRefs>
    <ds:schemaRef ds:uri="http://schemas.microsoft.com/sharepoint/events"/>
  </ds:schemaRefs>
</ds:datastoreItem>
</file>

<file path=customXml/itemProps4.xml><?xml version="1.0" encoding="utf-8"?>
<ds:datastoreItem xmlns:ds="http://schemas.openxmlformats.org/officeDocument/2006/customXml" ds:itemID="{00662872-0060-43D6-AA0E-026151623B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cd354f-f64b-463c-ac52-5bcc57706936"/>
    <ds:schemaRef ds:uri="baff0912-3dc2-4bfa-af4b-409611eb66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Calculator</vt:lpstr>
      <vt:lpstr>Calculations Y1</vt:lpstr>
      <vt:lpstr>Calculations Y2</vt:lpstr>
      <vt:lpstr>Calculations Y3</vt:lpstr>
      <vt:lpstr>Calculations Y4</vt:lpstr>
      <vt:lpstr>Calculations Y5</vt:lpstr>
      <vt:lpstr>Calculations Y6</vt:lpstr>
      <vt:lpstr>Calculations Y7</vt:lpstr>
      <vt:lpstr>Calculations Y8</vt:lpstr>
      <vt:lpstr>Calculations Y9</vt:lpstr>
      <vt:lpstr>Calculations Y10</vt:lpstr>
      <vt:lpstr>REF_SeniorAveragePay</vt:lpstr>
    </vt:vector>
  </TitlesOfParts>
  <Manager/>
  <Company>Arizona State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Kern</dc:creator>
  <cp:keywords/>
  <dc:description/>
  <cp:lastModifiedBy>Jessica Robins</cp:lastModifiedBy>
  <cp:revision/>
  <dcterms:created xsi:type="dcterms:W3CDTF">2024-08-30T16:04:12Z</dcterms:created>
  <dcterms:modified xsi:type="dcterms:W3CDTF">2026-04-07T19:52:04Z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0x010100202445494043CC4399FA40DDDE99DAD2</vt:lpwstr>
  </property>
  <property fmtid="{D5CDD505-2E9C-101B-9397-08002B2CF9AE}" pid="3" name="_dlc_DocIdItemGuid">
    <vt:lpwstr>77e8330d-d50e-49f5-a16d-a792f86838fa</vt:lpwstr>
  </property>
  <property fmtid="{D5CDD505-2E9C-101B-9397-08002B2CF9AE}" pid="4" name="MediaServiceImageTags">
    <vt:lpwstr/>
  </property>
</Properties>
</file>